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H:\Central_Units\QM\UAE\00_Info\Konfliktmaterialien CMRT_EMRT_PRT\"/>
    </mc:Choice>
  </mc:AlternateContent>
  <xr:revisionPtr revIDLastSave="0" documentId="13_ncr:1_{9EF4B1D4-7E1F-498C-A534-E61B4DAF89D9}"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 i="5" l="1"/>
  <c r="T6" i="5"/>
  <c r="S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S5" i="5"/>
  <c r="T5" i="5"/>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V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G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S93" i="5"/>
  <c r="F9" i="5"/>
  <c r="H9" i="5"/>
  <c r="J12" i="5"/>
  <c r="J15" i="5"/>
  <c r="J16" i="5"/>
  <c r="R10" i="5"/>
  <c r="I10" i="5"/>
  <c r="S69" i="5"/>
  <c r="S61" i="5"/>
  <c r="S45" i="5"/>
  <c r="S17" i="5"/>
  <c r="S37" i="5"/>
  <c r="S21"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<sst xmlns="http://schemas.openxmlformats.org/spreadsheetml/2006/main" count="23054" uniqueCount="19215">
  <si>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</si>
  <si>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</si>
  <si>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</si>
  <si>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</si>
  <si>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</si>
  <si>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</si>
  <si>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</si>
  <si>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</si>
  <si>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</si>
  <si>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</si>
  <si>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</si>
  <si>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</si>
  <si>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</si>
  <si>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</si>
  <si>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</si>
  <si>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</si>
  <si>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</si>
  <si>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</si>
  <si>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</si>
  <si>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</si>
  <si>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</si>
  <si>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</si>
  <si>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</si>
  <si>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</si>
  <si>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</si>
  <si>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</si>
  <si>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</si>
  <si>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</si>
  <si>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</si>
  <si>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</si>
  <si>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</si>
  <si>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</si>
  <si>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</si>
  <si>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</si>
  <si>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</si>
  <si>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</si>
  <si>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</si>
  <si>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</si>
  <si>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</si>
  <si>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</si>
  <si>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</si>
  <si>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</si>
  <si>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</si>
  <si>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</si>
  <si>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</si>
  <si>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</si>
  <si>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</si>
  <si>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</si>
  <si>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</si>
  <si>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</si>
  <si>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</si>
  <si>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</si>
  <si>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</si>
  <si>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</si>
  <si>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</si>
  <si>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</si>
  <si>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</si>
  <si>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</si>
  <si>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</si>
  <si>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</si>
  <si>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</si>
  <si>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</si>
  <si>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</si>
  <si>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</si>
  <si>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</si>
  <si>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</si>
  <si>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</si>
  <si>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</si>
  <si>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</si>
  <si>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</si>
  <si>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</si>
  <si>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</si>
  <si>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</si>
  <si>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</si>
  <si>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</si>
  <si>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</si>
  <si>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</si>
  <si>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</si>
  <si>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</si>
  <si>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</si>
  <si>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</si>
  <si>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</si>
  <si>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</si>
  <si>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</si>
  <si>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</si>
  <si>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</si>
  <si>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</si>
  <si>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</si>
  <si>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</si>
  <si>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</si>
  <si>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</si>
  <si>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</si>
  <si>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</si>
  <si>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</si>
  <si>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</si>
  <si>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</si>
  <si>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</si>
  <si>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</si>
  <si>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</si>
  <si>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</si>
  <si>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</si>
  <si>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</si>
  <si>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</si>
  <si>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</si>
  <si>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</si>
  <si>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</si>
  <si>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</si>
  <si>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</si>
  <si>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</si>
  <si>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</si>
  <si>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</si>
  <si>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</si>
  <si>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</si>
  <si>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</si>
  <si>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</si>
  <si>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</si>
  <si>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</si>
  <si>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</si>
  <si>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</si>
  <si>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</si>
  <si>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</si>
  <si>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</si>
  <si>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</si>
  <si>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</si>
  <si>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</si>
  <si>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</si>
  <si>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</si>
  <si>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</si>
  <si>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</si>
  <si>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</si>
  <si>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</si>
  <si>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</si>
  <si>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</si>
  <si>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</si>
  <si>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</si>
  <si>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</si>
  <si>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</si>
  <si>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</si>
  <si>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</si>
  <si>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</si>
  <si>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</si>
  <si>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</si>
  <si>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</si>
  <si>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</si>
  <si>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</si>
  <si>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</si>
  <si>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</si>
  <si>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</si>
  <si>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</si>
  <si>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</si>
  <si>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</si>
  <si>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</si>
  <si>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</si>
  <si>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</si>
  <si>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</si>
  <si>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</si>
  <si>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</si>
  <si>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</si>
  <si>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</si>
  <si>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</si>
  <si>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</si>
  <si>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</si>
  <si>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</si>
  <si>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</si>
  <si>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</si>
  <si>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</si>
  <si>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</si>
  <si>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</si>
  <si>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</si>
  <si>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</si>
  <si>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</si>
  <si>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</si>
  <si>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</si>
  <si>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</si>
  <si>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</si>
  <si>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</si>
  <si>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</si>
  <si>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</si>
  <si>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</si>
  <si>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</si>
  <si>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</si>
  <si>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</si>
  <si>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</si>
  <si>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</si>
  <si>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</si>
  <si>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</si>
  <si>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</si>
  <si>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</si>
  <si>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</si>
  <si>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</si>
  <si>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</si>
  <si>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</si>
  <si>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</si>
  <si>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</si>
  <si>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</si>
  <si>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</si>
  <si>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</si>
  <si>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</si>
  <si>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</si>
  <si>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</si>
  <si>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</si>
  <si>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</si>
  <si>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</si>
  <si>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</si>
  <si>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</si>
  <si>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</si>
  <si>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</si>
  <si>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</si>
  <si>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</si>
  <si>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</si>
  <si>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</si>
  <si>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</si>
  <si>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</si>
  <si>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</si>
  <si>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</si>
  <si>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</si>
  <si>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</si>
  <si>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</si>
  <si>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</si>
  <si>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</si>
  <si>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</si>
  <si>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</si>
  <si>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</si>
  <si>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</si>
  <si>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</si>
  <si>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</si>
  <si>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</si>
  <si>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</si>
  <si>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</si>
  <si>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</si>
  <si>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</si>
  <si>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</si>
  <si>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</si>
  <si>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</si>
  <si>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</si>
  <si>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</si>
  <si>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</si>
  <si>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</si>
  <si>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</si>
  <si>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</si>
  <si>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</si>
  <si>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</si>
  <si>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</si>
  <si>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</si>
  <si>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</si>
  <si>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</si>
  <si>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</si>
  <si>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</si>
  <si>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</si>
  <si>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</si>
  <si>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</si>
  <si>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</si>
  <si>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</si>
  <si>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</si>
  <si>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</si>
  <si>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</si>
  <si>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</si>
  <si>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</si>
  <si>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</si>
  <si>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</si>
  <si>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</si>
  <si>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</si>
  <si>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</si>
  <si>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</si>
  <si>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</si>
  <si>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</si>
  <si>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</si>
  <si>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</si>
  <si>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</si>
  <si>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</si>
  <si>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</si>
  <si>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</si>
  <si>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</si>
  <si>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</si>
  <si>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</si>
  <si>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</si>
  <si>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</si>
  <si>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</si>
  <si>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</si>
  <si>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</si>
  <si>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</si>
  <si>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</si>
  <si>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</si>
  <si>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</si>
  <si>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</si>
  <si>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</si>
  <si>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</si>
  <si>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</si>
  <si>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</si>
  <si>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</si>
  <si>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</si>
  <si>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</si>
  <si>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</si>
  <si>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</si>
  <si>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</si>
  <si>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</si>
  <si>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</si>
  <si>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</si>
  <si>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</si>
  <si>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</si>
  <si>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</si>
  <si>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</si>
  <si>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</si>
  <si>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</si>
  <si>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</si>
  <si>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</si>
  <si>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</si>
  <si>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</si>
  <si>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</si>
  <si>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</si>
  <si>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</si>
  <si>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</si>
  <si>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</si>
  <si>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</si>
  <si>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</si>
  <si>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</si>
  <si>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</si>
  <si>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</si>
  <si>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</si>
  <si>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</si>
  <si>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</si>
  <si>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</si>
  <si>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</si>
  <si>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</si>
  <si>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</si>
  <si>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</si>
  <si>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</si>
  <si>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</si>
  <si>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</si>
  <si>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</si>
  <si>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</si>
  <si>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</si>
  <si>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</si>
  <si>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</si>
  <si>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</si>
  <si>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</si>
  <si>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</si>
  <si>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</si>
  <si>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</si>
  <si>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</si>
  <si>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</si>
  <si>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</si>
  <si>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</si>
  <si>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</si>
  <si>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</si>
  <si>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</si>
  <si>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</si>
  <si>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</si>
  <si>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</si>
  <si>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</si>
  <si>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</si>
  <si>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</si>
  <si>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</si>
  <si>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</si>
  <si>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</si>
  <si>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</si>
  <si>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</si>
  <si>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</si>
  <si>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</si>
  <si>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</si>
  <si>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</si>
  <si>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</si>
  <si>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</si>
  <si>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</si>
  <si>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</si>
  <si>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</si>
  <si>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</si>
  <si>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</si>
  <si>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</si>
  <si>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</si>
  <si>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</si>
  <si>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</si>
  <si>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</si>
  <si>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</si>
  <si>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</si>
  <si>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</si>
  <si>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</si>
  <si>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</si>
  <si>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</si>
  <si>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</si>
  <si>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</si>
  <si>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</si>
  <si>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</si>
  <si>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</si>
  <si>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</si>
  <si>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</si>
  <si>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</si>
  <si>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</si>
  <si>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</si>
  <si>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</si>
  <si>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</si>
  <si>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</si>
  <si>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</si>
  <si>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</si>
  <si>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</si>
  <si>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</si>
  <si>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</si>
  <si>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</si>
  <si>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</si>
  <si>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</si>
  <si>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</si>
  <si>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</si>
  <si>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</si>
  <si>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</si>
  <si>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</si>
  <si>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</si>
  <si>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</si>
  <si>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</si>
  <si>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</si>
  <si>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</si>
  <si>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</si>
  <si>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</si>
  <si>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</si>
  <si>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</si>
  <si>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</si>
  <si>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</si>
  <si>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</si>
  <si>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</si>
  <si>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</si>
  <si>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</si>
  <si>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</si>
  <si>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</si>
  <si>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</si>
  <si>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</si>
  <si>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</si>
  <si>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</si>
  <si>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</si>
  <si>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</si>
  <si>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</si>
  <si>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</si>
  <si>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</si>
  <si>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</si>
  <si>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</si>
  <si>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</si>
  <si>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</si>
  <si>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</si>
  <si>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</si>
  <si>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</si>
  <si>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</si>
  <si>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</si>
  <si>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</si>
  <si>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</si>
  <si>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</si>
  <si>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</si>
  <si>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</si>
  <si>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</si>
  <si>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</si>
  <si>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</si>
  <si>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</si>
  <si>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</si>
  <si>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</si>
  <si>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</si>
  <si>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</si>
  <si>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</si>
  <si>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</si>
  <si>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</si>
  <si>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</si>
  <si>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</si>
  <si>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</si>
  <si>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</si>
  <si>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</si>
  <si>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</si>
  <si>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</si>
  <si>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</si>
  <si>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</si>
  <si>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</si>
  <si>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</si>
  <si>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</si>
  <si>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</si>
  <si>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</si>
  <si>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</si>
  <si>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</si>
  <si>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</si>
  <si>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</si>
  <si>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</si>
  <si>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</si>
  <si>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</si>
  <si>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</si>
  <si>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</si>
  <si>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</si>
  <si>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</si>
  <si>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</si>
  <si>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</si>
  <si>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</si>
  <si>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</si>
  <si>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</si>
  <si>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</si>
  <si>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</si>
  <si>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</si>
  <si>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</si>
  <si>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</si>
  <si>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</si>
  <si>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</si>
  <si>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</si>
  <si>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</si>
  <si>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</si>
  <si>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</si>
  <si>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</si>
  <si>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</si>
  <si>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</si>
  <si>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</si>
  <si>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</si>
  <si>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</si>
  <si>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</si>
  <si>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</si>
  <si>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</si>
  <si>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</si>
  <si>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</si>
  <si>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</si>
  <si>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</si>
  <si>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</si>
  <si>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</si>
  <si>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</si>
  <si>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</si>
  <si>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</si>
  <si>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</si>
  <si>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</si>
  <si>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</si>
  <si>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</si>
  <si>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</si>
  <si>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</si>
  <si>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</si>
  <si>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</si>
  <si>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</si>
  <si>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</si>
  <si>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</si>
  <si>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</si>
  <si>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</si>
  <si>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</si>
  <si>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</si>
  <si>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</si>
  <si>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</si>
  <si>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</si>
  <si>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</si>
  <si>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</si>
  <si>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</si>
  <si>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</si>
  <si>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</si>
  <si>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</si>
  <si>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</si>
  <si>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</si>
  <si>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</si>
  <si>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</si>
  <si>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</si>
  <si>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</si>
  <si>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</si>
  <si>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</si>
  <si>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</si>
  <si>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</si>
  <si>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</si>
  <si>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</si>
  <si>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</si>
  <si>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</si>
  <si>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</si>
  <si>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</si>
  <si>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</si>
  <si>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</si>
  <si>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</si>
  <si>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</si>
  <si>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</si>
  <si>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</si>
  <si>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</si>
  <si>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</si>
  <si>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</si>
  <si>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</si>
  <si>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</si>
  <si>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</si>
  <si>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</si>
  <si>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</si>
  <si>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</si>
  <si>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</si>
  <si>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</si>
  <si>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</si>
  <si>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</si>
  <si>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</si>
  <si>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</si>
  <si>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</si>
  <si>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</si>
  <si>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</si>
  <si>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</si>
  <si>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</si>
  <si>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</si>
  <si>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</si>
  <si>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</si>
  <si>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</si>
  <si>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</si>
  <si>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</si>
  <si>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</si>
  <si>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</si>
  <si>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</si>
  <si>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</si>
  <si>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</si>
  <si>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</si>
  <si>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</si>
  <si>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</si>
  <si>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</si>
  <si>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</si>
  <si>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</si>
  <si>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</si>
  <si>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</si>
  <si>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</si>
  <si>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</si>
  <si>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</si>
  <si>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</si>
  <si>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</si>
  <si>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</si>
  <si>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</si>
  <si>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</si>
  <si>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</si>
  <si>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</si>
  <si>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</si>
  <si>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</si>
  <si>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</si>
  <si>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</si>
  <si>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</si>
  <si>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</si>
  <si>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</si>
  <si>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</si>
  <si>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</si>
  <si>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</si>
  <si>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</si>
  <si>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</si>
  <si>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</si>
  <si>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</si>
  <si>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</si>
  <si>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</si>
  <si>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</si>
  <si>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</si>
  <si>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</si>
  <si>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</si>
  <si>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</si>
  <si>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</si>
  <si>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</si>
  <si>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</si>
  <si>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</si>
  <si>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</si>
  <si>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</si>
  <si>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</si>
  <si>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</si>
  <si>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</si>
  <si>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</si>
  <si>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</si>
  <si>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</si>
  <si>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</si>
  <si>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</si>
  <si>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</si>
  <si>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</si>
  <si>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</si>
  <si>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</si>
  <si>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</si>
  <si>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</si>
  <si>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</si>
  <si>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</si>
  <si>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</si>
  <si>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</si>
  <si>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</si>
  <si>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</si>
  <si>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</si>
  <si>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</si>
  <si>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</si>
  <si>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</si>
  <si>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</si>
  <si>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</si>
  <si>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</si>
  <si>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</si>
  <si>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</si>
  <si>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</si>
  <si>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</si>
  <si>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</si>
  <si>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</si>
  <si>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</si>
  <si>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</si>
  <si>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</si>
  <si>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</si>
  <si>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</si>
  <si>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</si>
  <si>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</si>
  <si>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</si>
  <si>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</si>
  <si>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</si>
  <si>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</si>
  <si>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</si>
  <si>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</si>
  <si>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</si>
  <si>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</si>
  <si>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</si>
  <si>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</si>
  <si>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</si>
  <si>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</si>
  <si>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</si>
  <si>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</si>
  <si>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</si>
  <si>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</si>
  <si>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</si>
  <si>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</si>
  <si>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</si>
  <si>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</si>
  <si>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</si>
  <si>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</si>
  <si>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</si>
  <si>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</si>
  <si>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</si>
  <si>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</si>
  <si>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</si>
  <si>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</si>
  <si>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</si>
  <si>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</si>
  <si>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</si>
  <si>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</si>
  <si>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</si>
  <si>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</si>
  <si>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</si>
  <si>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</si>
  <si>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</si>
  <si>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</si>
  <si>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</si>
  <si>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</si>
  <si>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</si>
  <si>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</si>
  <si>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</si>
  <si>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</si>
  <si>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</si>
  <si>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</si>
  <si>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</si>
  <si>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</si>
  <si>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</si>
  <si>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</si>
  <si>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</si>
  <si>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</si>
  <si>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</si>
  <si>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</si>
  <si>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</si>
  <si>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</si>
  <si>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</si>
  <si>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</si>
  <si>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</si>
  <si>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</si>
  <si>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</si>
  <si>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</si>
  <si>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</si>
  <si>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</si>
  <si>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</si>
  <si>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</si>
  <si>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</si>
  <si>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</si>
  <si>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</si>
  <si>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</si>
  <si>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</si>
  <si>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</si>
  <si>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</si>
  <si>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</si>
  <si>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</si>
  <si>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</si>
  <si>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</si>
  <si>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</si>
  <si>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</si>
  <si>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</si>
  <si>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</si>
  <si>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</si>
  <si>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</si>
  <si>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</si>
  <si>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</si>
  <si>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</si>
  <si>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</si>
  <si>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</si>
  <si>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</si>
  <si>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</si>
  <si>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</si>
  <si>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</si>
  <si>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</si>
  <si>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</si>
  <si>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</si>
  <si>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</si>
  <si>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</si>
  <si>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</si>
  <si>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</si>
  <si>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</si>
  <si>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</si>
  <si>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</si>
  <si>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</si>
  <si>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</si>
  <si>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</si>
  <si>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</si>
  <si>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</si>
  <si>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</si>
  <si>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</si>
  <si>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</si>
  <si>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</si>
  <si>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</si>
  <si>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</si>
  <si>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</si>
  <si>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</si>
  <si>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</si>
  <si>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</si>
  <si>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</si>
  <si>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</si>
  <si>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</si>
  <si>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</si>
  <si>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</si>
  <si>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</si>
  <si>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</si>
  <si>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</si>
  <si>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</si>
  <si>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</si>
  <si>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</si>
  <si>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</si>
  <si>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</si>
  <si>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</si>
  <si>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</si>
  <si>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</si>
  <si>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</si>
  <si>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</si>
  <si>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</si>
  <si>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</si>
  <si>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</si>
  <si>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</si>
  <si>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</si>
  <si>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</si>
  <si>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</si>
  <si>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</si>
  <si>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</si>
  <si>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</si>
  <si>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</si>
  <si>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</si>
  <si>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</si>
  <si>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</si>
  <si>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</si>
  <si>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</si>
  <si>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</si>
  <si>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</si>
  <si>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</si>
  <si>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</si>
  <si>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</si>
  <si>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</si>
  <si>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</si>
  <si>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</si>
  <si>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</si>
  <si>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</si>
  <si>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</si>
  <si>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</si>
  <si>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</si>
  <si>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</si>
  <si>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</si>
  <si>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</si>
  <si>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</si>
  <si>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</si>
  <si>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</si>
  <si>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</si>
  <si>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</si>
  <si>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</si>
  <si>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</si>
  <si>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</si>
  <si>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</si>
  <si>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</si>
  <si>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</si>
  <si>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</si>
  <si>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</si>
  <si>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</si>
  <si>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</si>
  <si>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</si>
  <si>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</si>
  <si>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</si>
  <si>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</si>
  <si>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</si>
  <si>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</si>
  <si>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</si>
  <si>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</si>
  <si>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</si>
  <si>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</si>
  <si>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</si>
  <si>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</si>
  <si>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</si>
  <si>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</si>
  <si>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</si>
  <si>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</si>
  <si>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</si>
  <si>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</si>
  <si>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</si>
  <si>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</si>
  <si>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</si>
  <si>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</si>
  <si>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</si>
  <si>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</si>
  <si>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</si>
  <si>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</si>
  <si>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</si>
  <si>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</si>
  <si>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</si>
  <si>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</si>
  <si>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</si>
  <si>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</si>
  <si>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</si>
  <si>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</si>
  <si>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</si>
  <si>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</si>
  <si>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</si>
  <si>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</si>
  <si>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</si>
  <si>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</si>
  <si>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</si>
  <si>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</si>
  <si>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</si>
  <si>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</si>
  <si>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</si>
  <si>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</si>
  <si>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</si>
  <si>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</si>
  <si>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</si>
  <si>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</si>
  <si>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</si>
  <si>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</si>
  <si>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</si>
  <si>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</si>
  <si>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</si>
  <si>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</si>
  <si>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</si>
  <si>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</si>
  <si>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</si>
  <si>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</si>
  <si>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</si>
  <si>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</si>
  <si>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</si>
  <si>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</si>
  <si>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</si>
  <si>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</si>
  <si>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</si>
  <si>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</si>
  <si>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</si>
  <si>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</si>
  <si>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</si>
  <si>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</si>
  <si>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</si>
  <si>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</si>
  <si>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</si>
  <si>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</si>
  <si>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</si>
  <si>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</si>
  <si>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</si>
  <si>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</si>
  <si>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</si>
  <si>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</si>
  <si>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</si>
  <si>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</si>
  <si>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</si>
  <si>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</si>
  <si>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</si>
  <si>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</si>
  <si>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</si>
  <si>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</si>
  <si>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</si>
  <si>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</si>
  <si>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</si>
  <si>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</si>
  <si>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</si>
  <si>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</si>
  <si>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</si>
  <si>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</si>
  <si>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</si>
  <si>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</si>
  <si>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</si>
  <si>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</si>
  <si>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</si>
  <si>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</si>
  <si>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</si>
  <si>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</si>
  <si>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</si>
  <si>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</si>
  <si>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</si>
  <si>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</si>
  <si>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</si>
  <si>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</si>
  <si>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</si>
  <si>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</si>
  <si>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</si>
  <si>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</si>
  <si>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</si>
  <si>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</si>
  <si>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</si>
  <si>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</si>
  <si>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</si>
  <si>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</si>
  <si>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</si>
  <si>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</si>
  <si>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</si>
  <si>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</si>
  <si>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</si>
  <si>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</si>
  <si>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</si>
  <si>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</si>
  <si>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</si>
  <si>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</si>
  <si>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</si>
  <si>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</si>
  <si>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</si>
  <si>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</si>
  <si>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</si>
  <si>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</si>
  <si>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</si>
  <si>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</si>
  <si>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</si>
  <si>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</si>
  <si>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</si>
  <si>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</si>
  <si>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</si>
  <si>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</si>
  <si>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</si>
  <si>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</si>
  <si>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</si>
  <si>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</si>
  <si>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</si>
  <si>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</si>
  <si>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</si>
  <si>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</si>
  <si>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</si>
  <si>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</si>
  <si>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</si>
  <si>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</si>
  <si>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</si>
  <si>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</si>
  <si>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</si>
  <si>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</si>
  <si>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</si>
  <si>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</si>
  <si>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</si>
  <si>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</si>
  <si>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</si>
  <si>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</si>
  <si>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</si>
  <si>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</si>
  <si>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</si>
  <si>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</si>
  <si>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</si>
  <si>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</si>
  <si>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</si>
  <si>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</si>
  <si>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</si>
  <si>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</si>
  <si>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</si>
  <si>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</si>
  <si>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</si>
  <si>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</si>
  <si>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</si>
  <si>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</si>
  <si>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</si>
  <si>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</si>
  <si>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</si>
  <si>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</si>
  <si>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</si>
  <si>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</si>
  <si>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</si>
  <si>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</si>
  <si>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</si>
  <si>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</si>
  <si>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</si>
  <si>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</si>
  <si>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</si>
  <si>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</si>
  <si>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</si>
  <si>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</si>
  <si>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</si>
  <si>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</si>
  <si>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</si>
  <si>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</si>
  <si>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</si>
  <si>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</si>
  <si>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</si>
  <si>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</si>
  <si>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</si>
  <si>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</si>
  <si>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</si>
  <si>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</si>
  <si>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</si>
  <si>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</si>
  <si>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</si>
  <si>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</si>
  <si>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</si>
  <si>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</si>
  <si>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</si>
  <si>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</si>
  <si>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</si>
  <si>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</si>
  <si>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</si>
  <si>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</si>
  <si>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</si>
  <si>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</si>
  <si>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</si>
  <si>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</si>
  <si>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</si>
  <si>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</si>
  <si>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</si>
  <si>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</si>
  <si>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</si>
  <si>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</si>
  <si>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</si>
  <si>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</si>
  <si>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</si>
  <si>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</si>
  <si>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</si>
  <si>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</si>
  <si>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</si>
  <si>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</si>
  <si>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</si>
  <si>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</si>
  <si>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</si>
  <si>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</si>
  <si>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</si>
  <si>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</si>
  <si>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</si>
  <si>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</si>
  <si>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</si>
  <si>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</si>
  <si>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</si>
  <si>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</si>
  <si>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</si>
  <si>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</si>
  <si>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</si>
  <si>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</si>
  <si>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</si>
  <si>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</si>
  <si>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</si>
  <si>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</si>
  <si>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</si>
  <si>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</si>
  <si>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</si>
  <si>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</si>
  <si>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</si>
  <si>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</si>
  <si>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</si>
  <si>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</si>
  <si>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</si>
  <si>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</si>
  <si>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</si>
  <si>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</si>
  <si>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</si>
  <si>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</si>
  <si>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</si>
  <si>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</si>
  <si>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</si>
  <si>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</si>
  <si>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</si>
  <si>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</si>
  <si>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</si>
  <si>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</si>
  <si>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</si>
  <si>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</si>
  <si>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</si>
  <si>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</si>
  <si>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</si>
  <si>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</si>
  <si>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</si>
  <si>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</si>
  <si>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</si>
  <si>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</si>
  <si>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</si>
  <si>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</si>
  <si>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</si>
  <si>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</si>
  <si>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</si>
  <si>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</si>
  <si>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</si>
  <si>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</si>
  <si>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</si>
  <si>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</si>
  <si>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</si>
  <si>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</si>
  <si>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</si>
  <si>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</si>
  <si>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</si>
  <si>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</si>
  <si>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</si>
  <si>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</si>
  <si>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</si>
  <si>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</si>
  <si>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</si>
  <si>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</si>
  <si>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</si>
  <si>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</si>
  <si>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</si>
  <si>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</si>
  <si>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</si>
  <si>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</si>
  <si>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</si>
  <si>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</si>
  <si>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</si>
  <si>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</si>
  <si>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</si>
  <si>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</si>
  <si>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</si>
  <si>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</si>
  <si>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</si>
  <si>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</si>
  <si>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</si>
  <si>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</si>
  <si>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</si>
  <si>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</si>
  <si>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</si>
  <si>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</si>
  <si>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</si>
  <si>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</si>
  <si>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</si>
  <si>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</si>
  <si>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</si>
  <si>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</si>
  <si>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</si>
  <si>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</si>
  <si>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</si>
  <si>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</si>
  <si>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</si>
  <si>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</si>
  <si>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</si>
  <si>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</si>
  <si>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</si>
  <si>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</si>
  <si>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</si>
  <si>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</si>
  <si>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</si>
  <si>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</si>
  <si>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</si>
  <si>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</si>
  <si>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</si>
  <si>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</si>
  <si>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</si>
  <si>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</si>
  <si>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</si>
  <si>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</si>
  <si>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</si>
  <si>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</si>
  <si>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</si>
  <si>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</si>
  <si>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</si>
  <si>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</si>
  <si>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</si>
  <si>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</si>
  <si>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</si>
  <si>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</si>
  <si>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</si>
  <si>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</si>
  <si>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</si>
  <si>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</si>
  <si>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</si>
  <si>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</si>
  <si>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</si>
  <si>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</si>
  <si>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</si>
  <si>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</si>
  <si>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</si>
  <si>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</si>
  <si>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</si>
  <si>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</si>
  <si>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</si>
  <si>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</si>
  <si>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</si>
  <si>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</si>
  <si>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</si>
  <si>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</si>
  <si>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</si>
  <si>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</si>
  <si>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</si>
  <si>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</si>
  <si>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</si>
  <si>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</si>
  <si>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</si>
  <si>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</si>
  <si>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</si>
  <si>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</si>
  <si>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</si>
  <si>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</si>
  <si>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</si>
  <si>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</si>
  <si>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</si>
  <si>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</si>
  <si>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</si>
  <si>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</si>
  <si>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</si>
  <si>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</si>
  <si>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</si>
  <si>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</si>
  <si>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</si>
  <si>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</si>
  <si>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</si>
  <si>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</si>
  <si>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</si>
  <si>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</si>
  <si>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</si>
  <si>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</si>
  <si>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</si>
  <si>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</si>
  <si>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</si>
  <si>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</si>
  <si>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</si>
  <si>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</si>
  <si>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</si>
  <si>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</si>
  <si>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</si>
  <si>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</si>
  <si>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</si>
  <si>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</si>
  <si>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</si>
  <si>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</si>
  <si>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</si>
  <si>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</si>
  <si>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</si>
  <si>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</si>
  <si>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</si>
  <si>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</si>
  <si>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</si>
  <si>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</si>
  <si>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</si>
  <si>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</si>
  <si>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</si>
  <si>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</si>
  <si>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</si>
  <si>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</si>
  <si>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</si>
  <si>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</si>
  <si>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</si>
  <si>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</si>
  <si>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</si>
  <si>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</si>
  <si>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</si>
  <si>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</si>
  <si>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</si>
  <si>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</si>
  <si>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</si>
  <si>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</si>
  <si>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</si>
  <si>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</si>
  <si>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</si>
  <si>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</si>
  <si>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</si>
  <si>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</si>
  <si>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</si>
  <si>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</si>
  <si>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</si>
  <si>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</si>
  <si>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</si>
  <si>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</si>
  <si>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</si>
  <si>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</si>
  <si>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</si>
  <si>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</si>
  <si>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</si>
  <si>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</si>
  <si>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</si>
  <si>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</si>
  <si>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</si>
  <si>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</si>
  <si>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</si>
  <si>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</si>
  <si>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</si>
  <si>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</si>
  <si>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</si>
  <si>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</si>
  <si>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</si>
  <si>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</si>
  <si>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</si>
  <si>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</si>
  <si>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</si>
  <si>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</si>
  <si>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</si>
  <si>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</si>
  <si>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</si>
  <si>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</si>
  <si>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</si>
  <si>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</si>
  <si>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</si>
  <si>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</si>
  <si>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</si>
  <si>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</si>
  <si>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</si>
  <si>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</si>
  <si>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</si>
  <si>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</si>
  <si>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</si>
  <si>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</si>
  <si>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</si>
  <si>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</si>
  <si>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</si>
  <si>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</si>
  <si>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</si>
  <si>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</si>
  <si>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</si>
  <si>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</si>
  <si>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</si>
  <si>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</si>
  <si>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</si>
  <si>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</si>
  <si>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</si>
  <si>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</si>
  <si>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</si>
  <si>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</si>
  <si>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</si>
  <si>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</si>
  <si>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</si>
  <si>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</si>
  <si>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</si>
  <si>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</si>
  <si>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</si>
  <si>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</si>
  <si>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</si>
  <si>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</si>
  <si>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</si>
  <si>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</si>
  <si>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</si>
  <si>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</si>
  <si>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</si>
  <si>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</si>
  <si>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</si>
  <si>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</si>
  <si>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</si>
  <si>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</si>
  <si>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</si>
  <si>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</si>
  <si>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</si>
  <si>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</si>
  <si>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</si>
  <si>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</si>
  <si>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</si>
  <si>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</si>
  <si>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</si>
  <si>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</si>
  <si>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</si>
  <si>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</si>
  <si>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</si>
  <si>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</si>
  <si>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</si>
  <si>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</si>
  <si>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</si>
  <si>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</si>
  <si>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</si>
  <si>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</si>
  <si>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</si>
  <si>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</si>
  <si>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</si>
  <si>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</si>
  <si>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</si>
  <si>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</si>
  <si>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</si>
  <si>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</si>
  <si>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</si>
  <si>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</si>
  <si>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</si>
  <si>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</si>
  <si>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</si>
  <si>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</si>
  <si>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</si>
  <si>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</si>
  <si>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</si>
  <si>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</si>
  <si>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</si>
  <si>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</si>
  <si>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</si>
  <si>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</si>
  <si>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</si>
  <si>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</si>
  <si>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</si>
  <si>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</si>
  <si>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</si>
  <si>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</si>
  <si>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</si>
  <si>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</si>
  <si>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</si>
  <si>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</si>
  <si>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</si>
  <si>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</si>
  <si>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</si>
  <si>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</si>
  <si>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</si>
  <si>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</si>
  <si>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</si>
  <si>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</si>
  <si>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</si>
  <si>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</si>
  <si>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</si>
  <si>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</si>
  <si>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</si>
  <si>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</si>
  <si>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</si>
  <si>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</si>
  <si>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</si>
  <si>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</si>
  <si>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</si>
  <si>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</si>
  <si>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</si>
  <si>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</si>
  <si>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</si>
  <si>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</si>
  <si>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</si>
  <si>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</si>
  <si>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</si>
  <si>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</si>
  <si>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</si>
  <si>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</si>
  <si>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</si>
  <si>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</si>
  <si>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</si>
  <si>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</si>
  <si>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</si>
  <si>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</si>
  <si>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</si>
  <si>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</si>
  <si>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</si>
  <si>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</si>
  <si>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</si>
  <si>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</si>
  <si>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</si>
  <si>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</si>
  <si>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</si>
  <si>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</si>
  <si>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</si>
  <si>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</si>
  <si>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</si>
  <si>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</si>
  <si>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</si>
  <si>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</si>
  <si>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</si>
  <si>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</si>
  <si>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</si>
  <si>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</si>
  <si>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</si>
  <si>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</si>
  <si>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</si>
  <si>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</si>
  <si>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</si>
  <si>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</si>
  <si>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</si>
  <si>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</si>
  <si>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</si>
  <si>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</si>
  <si>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</si>
  <si>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</si>
  <si>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</si>
  <si>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</si>
  <si>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</si>
  <si>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</si>
  <si>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</si>
  <si>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</si>
  <si>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</si>
  <si>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</si>
  <si>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</si>
  <si>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</si>
  <si>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</si>
  <si>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</si>
  <si>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</si>
  <si>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</si>
  <si>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</si>
  <si>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</si>
  <si>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</si>
  <si>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</si>
  <si>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</si>
  <si>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</si>
  <si>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</si>
  <si>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</si>
  <si>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</si>
  <si>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</si>
  <si>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</si>
  <si>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</si>
  <si>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</si>
  <si>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</si>
  <si>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</si>
  <si>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</si>
  <si>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</si>
  <si>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</si>
  <si>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</si>
  <si>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</si>
  <si>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</si>
  <si>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</si>
  <si>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</si>
  <si>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</si>
  <si>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</si>
  <si>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</si>
  <si>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</si>
  <si>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</si>
  <si>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</si>
  <si>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</si>
  <si>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</si>
  <si>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</si>
  <si>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</si>
  <si>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</si>
  <si>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</si>
  <si>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</si>
  <si>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</si>
  <si>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</si>
  <si>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</si>
  <si>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</si>
  <si>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</si>
  <si>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</si>
  <si>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</si>
  <si>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</si>
  <si>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</si>
  <si>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</si>
  <si>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</si>
  <si>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</si>
  <si>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</si>
  <si>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</si>
  <si>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</si>
  <si>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</si>
  <si>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</si>
  <si>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</si>
  <si>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</si>
  <si>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</si>
  <si>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</si>
  <si>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</si>
  <si>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</si>
  <si>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</si>
  <si>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</si>
  <si>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</si>
  <si>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</si>
  <si>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</si>
  <si>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</si>
  <si>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</si>
  <si>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</si>
  <si>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</si>
  <si>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</si>
  <si>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</si>
  <si>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</si>
  <si>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</si>
  <si>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</si>
  <si>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</si>
  <si>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</si>
  <si>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</si>
  <si>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</si>
  <si>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</si>
  <si>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</si>
  <si>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</si>
  <si>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</si>
  <si>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</si>
  <si>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</si>
  <si>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</si>
  <si>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</si>
  <si>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</si>
  <si>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</si>
  <si>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</si>
  <si>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</si>
  <si>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</si>
  <si>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</si>
  <si>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</si>
  <si>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</si>
  <si>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</si>
  <si>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</si>
  <si>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</si>
  <si>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</si>
  <si>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</si>
  <si>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</si>
  <si>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</si>
  <si>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</si>
  <si>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</si>
  <si>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</si>
  <si>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</si>
  <si>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</si>
  <si>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</si>
  <si>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</si>
  <si>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</si>
  <si>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</si>
  <si>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</si>
  <si>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</si>
  <si>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</si>
  <si>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</si>
  <si>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</si>
  <si>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</si>
  <si>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</si>
  <si>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</si>
  <si>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</si>
  <si>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</si>
  <si>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</si>
  <si>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</si>
  <si>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</si>
  <si>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</si>
  <si>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</si>
  <si>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</si>
  <si>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</si>
  <si>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</si>
  <si>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</si>
  <si>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</si>
  <si>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</si>
  <si>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</si>
  <si>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</si>
  <si>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</si>
  <si>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</si>
  <si>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</si>
  <si>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</si>
  <si>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</si>
  <si>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</si>
  <si>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</si>
  <si>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</si>
  <si>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</si>
  <si>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</si>
  <si>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</si>
  <si>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</si>
  <si>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</si>
  <si>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</si>
  <si>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</si>
  <si>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</si>
  <si>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</si>
  <si>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</si>
  <si>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</si>
  <si>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</si>
  <si>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</si>
  <si>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</si>
  <si>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</si>
  <si>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</si>
  <si>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</si>
  <si>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</si>
  <si>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</si>
  <si>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</si>
  <si>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</si>
  <si>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</si>
  <si>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</si>
  <si>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</si>
  <si>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</si>
  <si>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</si>
  <si>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</si>
  <si>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</si>
  <si>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</si>
  <si>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</si>
  <si>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</si>
  <si>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</si>
  <si>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</si>
  <si>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</si>
  <si>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</si>
  <si>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</si>
  <si>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</si>
  <si>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</si>
  <si>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</si>
  <si>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</si>
  <si>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</si>
  <si>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</si>
  <si>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</si>
  <si>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</si>
  <si>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</si>
  <si>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</si>
  <si>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</si>
  <si>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</si>
  <si>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</si>
  <si>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</si>
  <si>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</si>
  <si>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</si>
  <si>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</si>
  <si>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</si>
  <si>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</si>
  <si>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</si>
  <si>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</si>
  <si>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</si>
  <si>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</si>
  <si>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</si>
  <si>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</si>
  <si>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</si>
  <si>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</si>
  <si>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</si>
  <si>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</si>
  <si>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</si>
  <si>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</si>
  <si>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</si>
  <si>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</si>
  <si>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</si>
  <si>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</si>
  <si>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</si>
  <si>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</si>
  <si>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</si>
  <si>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</si>
  <si>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</si>
  <si>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</si>
  <si>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</si>
  <si>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</si>
  <si>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</si>
  <si>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</si>
  <si>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</si>
  <si>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</si>
  <si>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</si>
  <si>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</si>
  <si>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</si>
  <si>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</si>
  <si>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</si>
  <si>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</si>
  <si>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</si>
  <si>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</si>
  <si>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</si>
  <si>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</si>
  <si>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</si>
  <si>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</si>
  <si>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</si>
  <si>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</si>
  <si>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</si>
  <si>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</si>
  <si>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</si>
  <si>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</si>
  <si>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</si>
  <si>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</si>
  <si>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</si>
  <si>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</si>
  <si>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</si>
  <si>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</si>
  <si>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</si>
  <si>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</si>
  <si>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</si>
  <si>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</si>
  <si>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</si>
  <si>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</si>
  <si>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</si>
  <si>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</si>
  <si>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</si>
  <si>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</si>
  <si>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</si>
  <si>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</si>
  <si>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</si>
  <si>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</si>
  <si>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</si>
  <si>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</si>
  <si>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</si>
  <si>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</si>
  <si>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</si>
  <si>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</si>
  <si>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</si>
  <si>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</si>
  <si>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</si>
  <si>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</si>
  <si>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</si>
  <si>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</si>
  <si>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</si>
  <si>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</si>
  <si>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</si>
  <si>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</si>
  <si>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</si>
  <si>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</si>
  <si>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</si>
  <si>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</si>
  <si>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</si>
  <si>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</si>
  <si>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</si>
  <si>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</si>
  <si>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</si>
  <si>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</si>
  <si>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</si>
  <si>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</si>
  <si>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</si>
  <si>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</si>
  <si>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</si>
  <si>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</si>
  <si>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</si>
  <si>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</si>
  <si>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</si>
  <si>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</si>
  <si>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</si>
  <si>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</si>
  <si>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</si>
  <si>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</si>
  <si>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</si>
  <si>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</si>
  <si>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</si>
  <si>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</si>
  <si>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</si>
  <si>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</si>
  <si>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</si>
  <si>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</si>
  <si>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</si>
  <si>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</si>
  <si>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</si>
  <si>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</si>
  <si>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</si>
  <si>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</si>
  <si>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</si>
  <si>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</si>
  <si>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</si>
  <si>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</si>
  <si>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</si>
  <si>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</si>
  <si>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</si>
  <si>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</si>
  <si>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</si>
  <si>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</si>
  <si>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</si>
  <si>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</si>
  <si>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</si>
  <si>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</si>
  <si>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</si>
  <si>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</si>
  <si>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</si>
  <si>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</si>
  <si>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</si>
  <si>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</si>
  <si>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</si>
  <si>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</si>
  <si>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</si>
  <si>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</si>
  <si>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</si>
  <si>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</si>
  <si>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</si>
  <si>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</si>
  <si>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</si>
  <si>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</si>
  <si>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</si>
  <si>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</si>
  <si>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</si>
  <si>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</si>
  <si>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</si>
  <si>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</si>
  <si>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</si>
  <si>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</si>
  <si>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</si>
  <si>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</si>
  <si>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</si>
  <si>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</si>
  <si>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</si>
  <si>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</si>
  <si>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</si>
  <si>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</si>
  <si>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</si>
  <si>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</si>
  <si>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</si>
  <si>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</si>
  <si>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</si>
  <si>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</si>
  <si>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</si>
  <si>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</si>
  <si>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</si>
  <si>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</si>
  <si>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</si>
  <si>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</si>
  <si>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</si>
  <si>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</si>
  <si>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</si>
  <si>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</si>
  <si>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</si>
  <si>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</si>
  <si>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</si>
  <si>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</si>
  <si>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</si>
  <si>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</si>
  <si>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</si>
  <si>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</si>
  <si>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</si>
  <si>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</si>
  <si>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</si>
  <si>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</si>
  <si>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</si>
  <si>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</si>
  <si>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</si>
  <si>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</si>
  <si>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</si>
  <si>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</si>
  <si>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</si>
  <si>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</si>
  <si>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</si>
  <si>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</si>
  <si>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</si>
  <si>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</si>
  <si>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</si>
  <si>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</si>
  <si>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</si>
  <si>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</si>
  <si>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</si>
  <si>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</si>
  <si>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</si>
  <si>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</si>
  <si>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</si>
  <si>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</si>
  <si>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</si>
  <si>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</si>
  <si>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</si>
  <si>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</si>
  <si>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</si>
  <si>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</si>
  <si>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</si>
  <si>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</si>
  <si>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</si>
  <si>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</si>
  <si>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</si>
  <si>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</si>
  <si>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</si>
  <si>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</si>
  <si>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</si>
  <si>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</si>
  <si>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</si>
  <si>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</si>
  <si>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</si>
  <si>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</si>
  <si>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</si>
  <si>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</si>
  <si>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</si>
  <si>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</si>
  <si>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</si>
  <si>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</si>
  <si>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</si>
  <si>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</si>
  <si>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</si>
  <si>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</si>
  <si>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</si>
  <si>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</si>
  <si>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</si>
  <si>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</si>
  <si>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</si>
  <si>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</si>
  <si>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</si>
  <si>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</si>
  <si>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</si>
  <si>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</si>
  <si>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</si>
  <si>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</si>
  <si>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</si>
  <si>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</si>
  <si>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</si>
  <si>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</si>
  <si>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</si>
  <si>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</si>
  <si>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</si>
  <si>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</si>
  <si>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</si>
  <si>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</si>
  <si>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</si>
  <si>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</si>
  <si>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</si>
  <si>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</si>
  <si>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</si>
  <si>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</si>
  <si>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</si>
  <si>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</si>
  <si>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</si>
  <si>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</si>
  <si>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</si>
  <si>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</si>
  <si>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</si>
  <si>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</si>
  <si>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</si>
  <si>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</si>
  <si>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</si>
  <si>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</si>
  <si>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</si>
  <si>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</si>
  <si>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</si>
  <si>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</si>
  <si>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</si>
  <si>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</si>
  <si>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</si>
  <si>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</si>
  <si>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</si>
  <si>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</si>
  <si>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</si>
  <si>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</si>
  <si>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</si>
  <si>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</si>
  <si>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</si>
  <si>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</si>
  <si>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</si>
  <si>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</si>
  <si>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</si>
  <si>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</si>
  <si>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</si>
  <si>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</si>
  <si>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</si>
  <si>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</si>
  <si>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</si>
  <si>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</si>
  <si>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</si>
  <si>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</si>
  <si>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</si>
  <si>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</si>
  <si>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</si>
  <si>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</si>
  <si>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</si>
  <si>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</si>
  <si>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</si>
  <si>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</si>
  <si>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</si>
  <si>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</si>
  <si>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</si>
  <si>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</si>
  <si>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</si>
  <si>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</si>
  <si>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</si>
  <si>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</si>
  <si>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</si>
  <si>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</si>
  <si>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</si>
  <si>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</si>
  <si>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</si>
  <si>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</si>
  <si>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</si>
  <si>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</si>
  <si>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</si>
  <si>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</si>
  <si>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</si>
  <si>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</si>
  <si>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</si>
  <si>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</si>
  <si>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</si>
  <si>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</si>
  <si>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</si>
  <si>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</si>
  <si>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</si>
  <si>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</si>
  <si>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</si>
  <si>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</si>
  <si>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</si>
  <si>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</si>
  <si>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</si>
  <si>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</si>
  <si>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</si>
  <si>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</si>
  <si>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</si>
  <si>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</si>
  <si>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</si>
  <si>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</si>
  <si>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</si>
  <si>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</si>
  <si>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</si>
  <si>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</si>
  <si>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</si>
  <si>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</si>
  <si>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</si>
  <si>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</si>
  <si>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</si>
  <si>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</si>
  <si>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</si>
  <si>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</si>
  <si>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</si>
  <si>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</si>
  <si>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</si>
  <si>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</si>
  <si>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</si>
  <si>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</si>
  <si>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</si>
  <si>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</si>
  <si>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</si>
  <si>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</si>
  <si>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</si>
  <si>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</si>
  <si>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</si>
  <si>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</si>
  <si>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</si>
  <si>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</si>
  <si>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</si>
  <si>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</si>
  <si>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</si>
  <si>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</si>
  <si>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</si>
  <si>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</si>
  <si>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</si>
  <si>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</si>
  <si>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</si>
  <si>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</si>
  <si>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</si>
  <si>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</si>
  <si>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</si>
  <si>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</si>
  <si>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</si>
  <si>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</si>
  <si>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</si>
  <si>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</si>
  <si>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</si>
  <si>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</si>
  <si>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</si>
  <si>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</si>
  <si>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</si>
  <si>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</si>
  <si>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</si>
  <si>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</si>
  <si>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</si>
  <si>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</si>
  <si>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</si>
  <si>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</si>
  <si>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</si>
  <si>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</si>
  <si>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</si>
  <si>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</si>
  <si>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</si>
  <si>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</si>
  <si>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</si>
  <si>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</si>
  <si>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</si>
  <si>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</si>
  <si>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</si>
  <si>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</si>
  <si>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</si>
  <si>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</si>
  <si>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</si>
  <si>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</si>
  <si>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</si>
  <si>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</si>
  <si>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</si>
  <si>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</si>
  <si>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</si>
  <si>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</si>
  <si>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</si>
  <si>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</si>
  <si>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</si>
  <si>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</si>
  <si>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</si>
  <si>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</si>
  <si>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</si>
  <si>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</si>
  <si>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</si>
  <si>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</si>
  <si>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</si>
  <si>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</si>
  <si>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</si>
  <si>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</si>
  <si>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</si>
  <si>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</si>
  <si>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</si>
  <si>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</si>
  <si>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</si>
  <si>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</si>
  <si>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</si>
  <si>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</si>
  <si>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</si>
  <si>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</si>
  <si>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</si>
  <si>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</si>
  <si>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</si>
  <si>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</si>
  <si>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</si>
  <si>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</si>
  <si>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</si>
  <si>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</si>
  <si>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</si>
  <si>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</si>
  <si>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</si>
  <si>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</si>
  <si>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</si>
  <si>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</si>
  <si>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</si>
  <si>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</si>
  <si>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</si>
  <si>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</si>
  <si>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</si>
  <si>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</si>
  <si>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</si>
  <si>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</si>
  <si>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</si>
  <si>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</si>
  <si>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</si>
  <si>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</si>
  <si>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</si>
  <si>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</si>
  <si>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</si>
  <si>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</si>
  <si>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</si>
  <si>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</si>
  <si>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</si>
  <si>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</si>
  <si>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</si>
  <si>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</si>
  <si>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</si>
  <si>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</si>
  <si>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</si>
  <si>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</si>
  <si>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</si>
  <si>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</si>
  <si>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</si>
  <si>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</si>
  <si>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</si>
  <si>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</si>
  <si>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</si>
  <si>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</si>
  <si>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</si>
  <si>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</si>
  <si>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</si>
  <si>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</si>
  <si>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</si>
  <si>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</si>
  <si>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</si>
  <si>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</si>
  <si>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</si>
  <si>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</si>
  <si>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</si>
  <si>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</si>
  <si>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</si>
  <si>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</si>
  <si>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</si>
  <si>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</si>
  <si>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</si>
  <si>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</si>
  <si>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</si>
  <si>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</si>
  <si>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</si>
  <si>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</si>
  <si>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</si>
  <si>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</si>
  <si>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</si>
  <si>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</si>
  <si>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</si>
  <si>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</si>
  <si>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</si>
  <si>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</si>
  <si>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</si>
  <si>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</si>
  <si>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</si>
  <si>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</si>
  <si>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</si>
  <si>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</si>
  <si>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</si>
  <si>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</si>
  <si>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</si>
  <si>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</si>
  <si>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</si>
  <si>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</si>
  <si>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</si>
  <si>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</si>
  <si>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</si>
  <si>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</si>
  <si>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</si>
  <si>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</si>
  <si>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</si>
  <si>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</si>
  <si>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</si>
  <si>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</si>
  <si>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</si>
  <si>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</si>
  <si>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</si>
  <si>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</si>
  <si>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</si>
  <si>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</si>
  <si>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</si>
  <si>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</si>
  <si>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</si>
  <si>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</si>
  <si>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</si>
  <si>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</si>
  <si>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</si>
  <si>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</si>
  <si>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</si>
  <si>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</si>
  <si>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</si>
  <si>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</si>
  <si>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</si>
  <si>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</si>
  <si>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</si>
  <si>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</si>
  <si>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</si>
  <si>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</si>
  <si>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</si>
  <si>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</si>
  <si>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</si>
  <si>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</si>
  <si>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</si>
  <si>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</si>
  <si>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</si>
  <si>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</si>
  <si>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</si>
  <si>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</si>
  <si>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</si>
  <si>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</si>
  <si>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</si>
  <si>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</si>
  <si>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</si>
  <si>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</si>
  <si>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</si>
  <si>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</si>
  <si>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</si>
  <si>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</si>
  <si>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</si>
  <si>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</si>
  <si>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</si>
  <si>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</si>
  <si>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</si>
  <si>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</si>
  <si>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</si>
  <si>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</si>
  <si>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</si>
  <si>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</si>
  <si>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</si>
  <si>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</si>
  <si>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</si>
  <si>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</si>
  <si>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</si>
  <si>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</si>
  <si>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</si>
  <si>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</si>
  <si>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</si>
  <si>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</si>
  <si>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</si>
  <si>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</si>
  <si>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</si>
  <si>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</si>
  <si>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</si>
  <si>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</si>
  <si>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</si>
  <si>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</si>
  <si>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</si>
  <si>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</si>
  <si>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</si>
  <si>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</si>
  <si>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</si>
  <si>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</si>
  <si>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</si>
  <si>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</si>
  <si>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</si>
  <si>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</si>
  <si>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</si>
  <si>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</si>
  <si>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</si>
  <si>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</si>
  <si>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</si>
  <si>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</si>
  <si>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</si>
  <si>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</si>
  <si>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</si>
  <si>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</si>
  <si>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</si>
  <si>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</si>
  <si>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</si>
  <si>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</si>
  <si>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</si>
  <si>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</si>
  <si>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</si>
  <si>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</si>
  <si>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</si>
  <si>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</si>
  <si>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</si>
  <si>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</si>
  <si>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</si>
  <si>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</si>
  <si>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</si>
  <si>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</si>
  <si>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</si>
  <si>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</si>
  <si>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</si>
  <si>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</si>
  <si>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</si>
  <si>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</si>
  <si>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</si>
  <si>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</si>
  <si>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</si>
  <si>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</si>
  <si>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</si>
  <si>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</si>
  <si>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</si>
  <si>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</si>
  <si>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</si>
  <si>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</si>
  <si>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</si>
  <si>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</si>
  <si>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</si>
  <si>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</si>
  <si>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</si>
  <si>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</si>
  <si>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</si>
  <si>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</si>
  <si>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</si>
  <si>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</si>
  <si>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</si>
  <si>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</si>
  <si>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</si>
  <si>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</si>
  <si>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</si>
  <si>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</si>
  <si>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</si>
  <si>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</si>
  <si>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</si>
  <si>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</si>
  <si>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</si>
  <si>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</si>
  <si>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</si>
  <si>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</si>
  <si>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</si>
  <si>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</si>
  <si>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</si>
  <si>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</si>
  <si>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</si>
  <si>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</si>
  <si>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</si>
  <si>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</si>
  <si>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</si>
  <si>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</si>
  <si>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</si>
  <si>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</si>
  <si>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</si>
  <si>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</si>
  <si>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</si>
  <si>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</si>
  <si>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</si>
  <si>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</si>
  <si>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</si>
  <si>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</si>
  <si>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</si>
  <si>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</si>
  <si>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</si>
  <si>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</si>
  <si>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</si>
  <si>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</si>
  <si>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</si>
  <si>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</si>
  <si>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</si>
  <si>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</si>
  <si>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</si>
  <si>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</si>
  <si>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</si>
  <si>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</si>
  <si>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</si>
  <si>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</si>
  <si>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</si>
  <si>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</si>
  <si>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</si>
  <si>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</si>
  <si>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</si>
  <si>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</si>
  <si>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</si>
  <si>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</si>
  <si>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</si>
  <si>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</si>
  <si>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</si>
  <si>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</si>
  <si>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</si>
  <si>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</si>
  <si>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</si>
  <si>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</si>
  <si>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</si>
  <si>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</si>
  <si>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</si>
  <si>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</si>
  <si>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</si>
  <si>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</si>
  <si>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</si>
  <si>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</si>
  <si>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</si>
  <si>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</si>
  <si>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</si>
  <si>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</si>
  <si>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</si>
  <si>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</si>
  <si>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</si>
  <si>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</si>
  <si>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</si>
  <si>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</si>
  <si>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</si>
  <si>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</si>
  <si>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</si>
  <si>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</si>
  <si>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</si>
  <si>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</si>
  <si>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</si>
  <si>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</si>
  <si>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</si>
  <si>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</si>
  <si>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</si>
  <si>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</si>
  <si>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</si>
  <si>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</si>
  <si>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</si>
  <si>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</si>
  <si>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</si>
  <si>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</si>
  <si>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</si>
  <si>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</si>
  <si>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</si>
  <si>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</si>
  <si>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</si>
  <si>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</si>
  <si>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</si>
  <si>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</si>
  <si>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</si>
  <si>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</si>
  <si>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</si>
  <si>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</si>
  <si>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</si>
  <si>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</si>
  <si>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</si>
  <si>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</si>
  <si>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</si>
  <si>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</si>
  <si>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</si>
  <si>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</si>
  <si>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</si>
  <si>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</si>
  <si>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</si>
  <si>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</si>
  <si>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</si>
  <si>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</si>
  <si>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</si>
  <si>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</si>
  <si>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</si>
  <si>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</si>
  <si>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</si>
  <si>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</si>
  <si>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</si>
  <si>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</si>
  <si>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</si>
  <si>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</si>
  <si>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</si>
  <si>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</si>
  <si>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</si>
  <si>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</si>
  <si>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</si>
  <si>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</si>
  <si>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</si>
  <si>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</si>
  <si>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</si>
  <si>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</si>
  <si>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</si>
  <si>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</si>
  <si>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</si>
  <si>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</si>
  <si>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</si>
  <si>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</si>
  <si>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</si>
  <si>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</si>
  <si>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</si>
  <si>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</si>
  <si>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</si>
  <si>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</si>
  <si>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</si>
  <si>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</si>
  <si>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</si>
  <si>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</si>
  <si>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</si>
  <si>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</si>
  <si>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</si>
  <si>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</si>
  <si>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</si>
  <si>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</si>
  <si>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</si>
  <si>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</si>
  <si>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</si>
  <si>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</si>
  <si>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</si>
  <si>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</si>
  <si>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</si>
  <si>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</si>
  <si>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</si>
  <si>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</si>
  <si>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</si>
  <si>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</si>
  <si>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</si>
  <si>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</si>
  <si>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</si>
  <si>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</si>
  <si>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</si>
  <si>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</si>
  <si>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</si>
  <si>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</si>
  <si>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</si>
  <si>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</si>
  <si>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</si>
  <si>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</si>
  <si>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</si>
  <si>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</si>
  <si>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</si>
  <si>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</si>
  <si>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</si>
  <si>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</si>
  <si>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</si>
  <si>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</si>
  <si>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</si>
  <si>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</si>
  <si>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</si>
  <si>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</si>
  <si>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</si>
  <si>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</si>
  <si>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</si>
  <si>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</si>
  <si>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</si>
  <si>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</si>
  <si>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</si>
  <si>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</si>
  <si>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</si>
  <si>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</si>
  <si>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</si>
  <si>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</si>
  <si>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</si>
  <si>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</si>
  <si>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</si>
  <si>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</si>
  <si>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</si>
  <si>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</si>
  <si>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</si>
  <si>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</si>
  <si>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</si>
  <si>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</si>
  <si>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</si>
  <si>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</si>
  <si>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</si>
  <si>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</si>
  <si>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</si>
  <si>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</si>
  <si>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</si>
  <si>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</si>
  <si>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</si>
  <si>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</si>
  <si>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</si>
  <si>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</si>
  <si>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</si>
  <si>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</si>
  <si>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</si>
  <si>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</si>
  <si>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</si>
  <si>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</si>
  <si>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</si>
  <si>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</si>
  <si>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</si>
  <si>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</si>
  <si>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</si>
  <si>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</si>
  <si>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</si>
  <si>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</si>
  <si>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</si>
  <si>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</si>
  <si>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</si>
  <si>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</si>
  <si>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</si>
  <si>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</si>
  <si>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</si>
  <si>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</si>
  <si>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</si>
  <si>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</si>
  <si>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</si>
  <si>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</si>
  <si>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</si>
  <si>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</si>
  <si>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</si>
  <si>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</si>
  <si>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</si>
  <si>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</si>
  <si>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</si>
  <si>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</si>
  <si>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</si>
  <si>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</si>
  <si>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</si>
  <si>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</si>
  <si>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</si>
  <si>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</si>
  <si>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</si>
  <si>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</si>
  <si>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</si>
  <si>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</si>
  <si>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</si>
  <si>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</si>
  <si>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</si>
  <si>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</si>
  <si>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</si>
  <si>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</si>
  <si>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</si>
  <si>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</si>
  <si>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</si>
  <si>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</si>
  <si>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</si>
  <si>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</si>
  <si>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</si>
  <si>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</si>
  <si>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</si>
  <si>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</si>
  <si>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</si>
  <si>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</si>
  <si>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</si>
  <si>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</si>
  <si>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</si>
  <si>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</si>
  <si>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</si>
  <si>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</si>
  <si>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</si>
  <si>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</si>
  <si>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</si>
  <si>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</si>
  <si>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</si>
  <si>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</si>
  <si>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</si>
  <si>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</si>
  <si>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</si>
  <si>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</si>
  <si>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</si>
  <si>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</si>
  <si>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</si>
  <si>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</si>
  <si>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</si>
  <si>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</si>
  <si>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</si>
  <si>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</si>
  <si>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</si>
  <si>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</si>
  <si>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</si>
  <si>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</si>
  <si>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</si>
  <si>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</si>
  <si>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</si>
  <si>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</si>
  <si>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</si>
  <si>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</si>
  <si>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</si>
  <si>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</si>
  <si>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</si>
  <si>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</si>
  <si>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</si>
  <si>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</si>
  <si>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</si>
  <si>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</si>
  <si>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</si>
  <si>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</si>
  <si>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</si>
  <si>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</si>
  <si>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</si>
  <si>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</si>
  <si>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</si>
  <si>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</si>
  <si>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</si>
  <si>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</si>
  <si>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</si>
  <si>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</si>
  <si>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</si>
  <si>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</si>
  <si>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</si>
  <si>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</si>
  <si>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</si>
  <si>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</si>
  <si>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</si>
  <si>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</si>
  <si>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</si>
  <si>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</si>
  <si>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</si>
  <si>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</si>
  <si>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</si>
  <si>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</si>
  <si>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</si>
  <si>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</si>
  <si>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</si>
  <si>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</si>
  <si>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</si>
  <si>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</si>
  <si>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</si>
  <si>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</si>
  <si>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</si>
  <si>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</si>
  <si>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</si>
  <si>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</si>
  <si>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</si>
  <si>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</si>
  <si>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</si>
  <si>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</si>
  <si>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</si>
  <si>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</si>
  <si>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</si>
  <si>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</si>
  <si>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</si>
  <si>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</si>
  <si>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</si>
  <si>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</si>
  <si>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</si>
  <si>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</si>
  <si>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</si>
  <si>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</si>
  <si>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</si>
  <si>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</si>
  <si>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</si>
  <si>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</si>
  <si>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</si>
  <si>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</si>
  <si>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</si>
  <si>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</si>
  <si>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</si>
  <si>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</si>
  <si>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</si>
  <si>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</si>
  <si>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</si>
  <si>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</si>
  <si>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</si>
  <si>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</si>
  <si>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</si>
  <si>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</si>
  <si>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</si>
  <si>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</si>
  <si>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</si>
  <si>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</si>
  <si>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</si>
  <si>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</si>
  <si>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</si>
  <si>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</si>
  <si>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</si>
  <si>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</si>
  <si>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</si>
  <si>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</si>
  <si>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</si>
  <si>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</si>
  <si>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</si>
  <si>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</si>
  <si>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</si>
  <si>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</si>
  <si>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</si>
  <si>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</si>
  <si>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</si>
  <si>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</si>
  <si>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</si>
  <si>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</si>
  <si>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</si>
  <si>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</si>
  <si>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</si>
  <si>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</si>
  <si>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</si>
  <si>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</si>
  <si>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</si>
  <si>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</si>
  <si>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</si>
  <si>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</si>
  <si>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</si>
  <si>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</si>
  <si>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</si>
  <si>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</si>
  <si>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</si>
  <si>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</si>
  <si>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</si>
  <si>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</si>
  <si>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</si>
  <si>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</si>
  <si>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</si>
  <si>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</si>
  <si>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</si>
  <si>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</si>
  <si>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</si>
  <si>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</si>
  <si>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</si>
  <si>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</si>
  <si>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</si>
  <si>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</si>
  <si>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</si>
  <si>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</si>
  <si>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</si>
  <si>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</si>
  <si>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</si>
  <si>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</si>
  <si>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</si>
  <si>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</si>
  <si>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</si>
  <si>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</si>
  <si>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</si>
  <si>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</si>
  <si>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</si>
  <si>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</si>
  <si>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</si>
  <si>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</si>
  <si>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</si>
  <si>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</si>
  <si>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</si>
  <si>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</si>
  <si>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</si>
  <si>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</si>
  <si>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</si>
  <si>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</si>
  <si>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</si>
  <si>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</si>
  <si>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</si>
  <si>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</si>
  <si>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</si>
  <si>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</si>
  <si>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</si>
  <si>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</si>
  <si>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</si>
  <si>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</si>
  <si>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</si>
  <si>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</si>
  <si>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</si>
  <si>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</si>
  <si>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</si>
  <si>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</si>
  <si>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</si>
  <si>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</si>
  <si>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</si>
  <si>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</si>
  <si>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</si>
  <si>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</si>
  <si>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</si>
  <si>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</si>
  <si>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</si>
  <si>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</si>
  <si>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</si>
  <si>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</si>
  <si>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</si>
  <si>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</si>
  <si>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</si>
  <si>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</si>
  <si>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</si>
  <si>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</si>
  <si>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</si>
  <si>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</si>
  <si>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</si>
  <si>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</si>
  <si>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</si>
  <si>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</si>
  <si>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</si>
  <si>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</si>
  <si>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</si>
  <si>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</si>
  <si>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</si>
  <si>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</si>
  <si>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</si>
  <si>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</si>
  <si>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</si>
  <si>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</si>
  <si>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</si>
  <si>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</si>
  <si>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</si>
  <si>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</si>
  <si>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</si>
  <si>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</si>
  <si>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</si>
  <si>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</si>
  <si>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</si>
  <si>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</si>
  <si>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</si>
  <si>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</si>
  <si>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</si>
  <si>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</si>
  <si>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</si>
  <si>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</si>
  <si>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</si>
  <si>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</si>
  <si>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</si>
  <si>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</si>
  <si>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</si>
  <si>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</si>
  <si>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</si>
  <si>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</si>
  <si>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</si>
  <si>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</si>
  <si>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</si>
  <si>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</si>
  <si>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</si>
  <si>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</si>
  <si>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</si>
  <si>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</si>
  <si>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</si>
  <si>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</si>
  <si>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</si>
  <si>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</si>
  <si>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</si>
  <si>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</si>
  <si>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</si>
  <si>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</si>
  <si>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</si>
  <si>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</si>
  <si>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</si>
  <si>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</si>
  <si>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</si>
  <si>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</si>
  <si>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</si>
  <si>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</si>
  <si>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</si>
  <si>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</si>
  <si>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</si>
  <si>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</si>
  <si>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</si>
  <si>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</si>
  <si>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</si>
  <si>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</si>
  <si>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</si>
  <si>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</si>
  <si>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</si>
  <si>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</si>
  <si>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</si>
  <si>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</si>
  <si>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</si>
  <si>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</si>
  <si>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</si>
  <si>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</si>
  <si>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</si>
  <si>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</si>
  <si>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</si>
  <si>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</si>
  <si>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</si>
  <si>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</si>
  <si>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</si>
  <si>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</si>
  <si>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</si>
  <si>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</si>
  <si>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</si>
  <si>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</si>
  <si>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</si>
  <si>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</si>
  <si>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</si>
  <si>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</si>
  <si>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</si>
  <si>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</si>
  <si>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</si>
  <si>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</si>
  <si>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</si>
  <si>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</si>
  <si>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</si>
  <si>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</si>
  <si>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</si>
  <si>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</si>
  <si>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</si>
  <si>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</si>
  <si>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</si>
  <si>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</si>
  <si>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</si>
  <si>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</si>
  <si>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</si>
  <si>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</si>
  <si>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</si>
  <si>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</si>
  <si>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</si>
  <si>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</si>
  <si>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</si>
  <si>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</si>
  <si>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</si>
  <si>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</si>
  <si>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</si>
  <si>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</si>
  <si>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</si>
  <si>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</si>
  <si>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</si>
  <si>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</si>
  <si>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</si>
  <si>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</si>
  <si>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</si>
  <si>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</si>
  <si>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</si>
  <si>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</si>
  <si>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</si>
  <si>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</si>
  <si>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</si>
  <si>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</si>
  <si>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</si>
  <si>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</si>
  <si>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</si>
  <si>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</si>
  <si>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</si>
  <si>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</si>
  <si>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</si>
  <si>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</si>
  <si>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</si>
  <si>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</si>
  <si>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</si>
  <si>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</si>
  <si>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</si>
  <si>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</si>
  <si>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</si>
  <si>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</si>
  <si>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</si>
  <si>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</si>
  <si>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</si>
  <si>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</si>
  <si>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</si>
  <si>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</si>
  <si>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</si>
  <si>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</si>
  <si>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</si>
  <si>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</si>
  <si>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</si>
  <si>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</si>
  <si>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</si>
  <si>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</si>
  <si>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</si>
  <si>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</si>
  <si>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</si>
  <si>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</si>
  <si>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</si>
  <si>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</si>
  <si>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</si>
  <si>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</si>
  <si>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</si>
  <si>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</si>
  <si>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</si>
  <si>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</si>
  <si>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</si>
  <si>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</si>
  <si>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</si>
  <si>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</si>
  <si>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</si>
  <si>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</si>
  <si>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</si>
  <si>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</si>
  <si>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</si>
  <si>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</si>
  <si>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</si>
  <si>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</si>
  <si>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</si>
  <si>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</si>
  <si>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</si>
  <si>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</si>
  <si>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</si>
  <si>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</si>
  <si>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</si>
  <si>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</si>
  <si>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</si>
  <si>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</si>
  <si>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</si>
  <si>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</si>
  <si>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</si>
  <si>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</si>
  <si>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</si>
  <si>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</si>
  <si>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</si>
  <si>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</si>
  <si>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</si>
  <si>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</si>
  <si>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</si>
  <si>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</si>
  <si>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</si>
  <si>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</si>
  <si>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</si>
  <si>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</si>
  <si>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</si>
  <si>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</si>
  <si>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</si>
  <si>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</si>
  <si>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</si>
  <si>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</si>
  <si>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</si>
  <si>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</si>
  <si>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</si>
  <si>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</si>
  <si>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</si>
  <si>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</si>
  <si>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</si>
  <si>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</si>
  <si>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</si>
  <si>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</si>
  <si>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</si>
  <si>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</si>
  <si>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</si>
  <si>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</si>
  <si>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</si>
  <si>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</si>
  <si>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</si>
  <si>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</si>
  <si>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</si>
  <si>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</si>
  <si>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</si>
  <si>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</si>
  <si>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</si>
  <si>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</si>
  <si>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</si>
  <si>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</si>
  <si>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</si>
  <si>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</si>
  <si>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</si>
  <si>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</si>
  <si>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</si>
  <si>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</si>
  <si>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</si>
  <si>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</si>
  <si>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</si>
  <si>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</si>
  <si>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</si>
  <si>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</si>
  <si>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</si>
  <si>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</si>
  <si>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</si>
  <si>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</si>
  <si>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</si>
  <si>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</si>
  <si>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</si>
  <si>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</si>
  <si>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</si>
  <si>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</si>
  <si>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</si>
  <si>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</si>
  <si>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</si>
  <si>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</si>
  <si>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</si>
  <si>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</si>
  <si>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</si>
  <si>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</si>
  <si>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</si>
  <si>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</si>
  <si>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</si>
  <si>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</si>
  <si>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</si>
  <si>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</si>
  <si>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</si>
  <si>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</si>
  <si>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</si>
  <si>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</si>
  <si>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</si>
  <si>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</si>
  <si>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</si>
  <si>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</si>
  <si>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</si>
  <si>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</si>
  <si>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</si>
  <si>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</si>
  <si>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</si>
  <si>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</si>
  <si>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</si>
  <si>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</si>
  <si>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</si>
  <si>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</si>
  <si>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</si>
  <si>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</si>
  <si>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</si>
  <si>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</si>
  <si>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</si>
  <si>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</si>
  <si>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</si>
  <si>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</si>
  <si>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</si>
  <si>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</si>
  <si>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</si>
  <si>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</si>
  <si>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</si>
  <si>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</si>
  <si>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</si>
  <si>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</si>
  <si>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</si>
  <si>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</si>
  <si>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</si>
  <si>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</si>
  <si>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</si>
  <si>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</si>
  <si>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</si>
  <si>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</si>
  <si>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</si>
  <si>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</si>
  <si>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</si>
  <si>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</si>
  <si>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</si>
  <si>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</si>
  <si>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</si>
  <si>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</si>
  <si>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</si>
  <si>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</si>
  <si>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</si>
  <si>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</si>
  <si>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</si>
  <si>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</si>
  <si>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</si>
  <si>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</si>
  <si>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</si>
  <si>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</si>
  <si>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</si>
  <si>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</si>
  <si>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</si>
  <si>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</si>
  <si>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</si>
  <si>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</si>
  <si>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</si>
  <si>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</si>
  <si>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</si>
  <si>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</si>
  <si>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</si>
  <si>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</si>
  <si>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</si>
  <si>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</si>
  <si>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</si>
  <si>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</si>
  <si>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</si>
  <si>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</si>
  <si>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</si>
  <si>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</si>
  <si>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</si>
  <si>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</si>
  <si>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</si>
  <si>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</si>
  <si>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</si>
  <si>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</si>
  <si>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</si>
  <si>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</si>
  <si>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</si>
  <si>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</si>
  <si>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</si>
  <si>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</si>
  <si>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</si>
  <si>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</si>
  <si>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</si>
  <si>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</si>
  <si>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</si>
  <si>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</si>
  <si>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</si>
  <si>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</si>
  <si>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</si>
  <si>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</si>
  <si>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</si>
  <si>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</si>
  <si>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</si>
  <si>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</si>
  <si>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</si>
  <si>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</si>
  <si>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</si>
  <si>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</si>
  <si>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</si>
  <si>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</si>
  <si>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</si>
  <si>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</si>
  <si>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</si>
  <si>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</si>
  <si>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</si>
  <si>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</si>
  <si>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</si>
  <si>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</si>
  <si>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</si>
  <si>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</si>
  <si>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</si>
  <si>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</si>
  <si>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</si>
  <si>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</si>
  <si>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</si>
  <si>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</si>
  <si>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</si>
  <si>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</si>
  <si>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</si>
  <si>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</si>
  <si>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</si>
  <si>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</si>
  <si>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</si>
  <si>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</si>
  <si>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</si>
  <si>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</si>
  <si>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</si>
  <si>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</si>
  <si>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</si>
  <si>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</si>
  <si>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</si>
  <si>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</si>
  <si>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</si>
  <si>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</si>
  <si>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</si>
  <si>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</si>
  <si>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</si>
  <si>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</si>
  <si>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</si>
  <si>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</si>
  <si>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</si>
  <si>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</si>
  <si>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</si>
  <si>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</si>
  <si>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</si>
  <si>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</si>
  <si>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</si>
  <si>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</si>
  <si>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</si>
  <si>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</si>
  <si>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</si>
  <si>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</si>
  <si>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</si>
  <si>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</si>
  <si>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</si>
  <si>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</si>
  <si>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</si>
  <si>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</si>
  <si>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</si>
  <si>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</si>
  <si>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</si>
  <si>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</si>
  <si>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</si>
  <si>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</si>
  <si>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</si>
  <si>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</si>
  <si>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</si>
  <si>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</si>
  <si>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</si>
  <si>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</si>
  <si>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</si>
  <si>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</si>
  <si>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</si>
  <si>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</si>
  <si>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</si>
  <si>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</si>
  <si>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</si>
  <si>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</si>
  <si>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</si>
  <si>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</si>
  <si>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</si>
  <si>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</si>
  <si>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</si>
  <si>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</si>
  <si>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</si>
  <si>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</si>
  <si>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</si>
  <si>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</si>
  <si>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</si>
  <si>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</si>
  <si>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</si>
  <si>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</si>
  <si>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</si>
  <si>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</si>
  <si>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</si>
  <si>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</si>
  <si>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</si>
  <si>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</si>
  <si>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</si>
  <si>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</si>
  <si>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</si>
  <si>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</si>
  <si>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</si>
  <si>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</si>
  <si>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</si>
  <si>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</si>
  <si>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</si>
  <si>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</si>
  <si>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</si>
  <si>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</si>
  <si>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</si>
  <si>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</si>
  <si>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</si>
  <si>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</si>
  <si>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</si>
  <si>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</si>
  <si>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</si>
  <si>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</si>
  <si>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</si>
  <si>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</si>
  <si>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</si>
  <si>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</si>
  <si>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</si>
  <si>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</si>
  <si>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</si>
  <si>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</si>
  <si>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</si>
  <si>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</si>
  <si>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</si>
  <si>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</si>
  <si>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</si>
  <si>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</si>
  <si>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</si>
  <si>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</si>
  <si>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</si>
  <si>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</si>
  <si>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</si>
  <si>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</si>
  <si>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</si>
  <si>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</si>
  <si>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</si>
  <si>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</si>
  <si>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</si>
  <si>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</si>
  <si>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</si>
  <si>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</si>
  <si>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</si>
  <si>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</si>
  <si>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</si>
  <si>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</si>
  <si>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</si>
  <si>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</si>
  <si>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</si>
  <si>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</si>
  <si>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</si>
  <si>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</si>
  <si>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</si>
  <si>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</si>
  <si>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</si>
  <si>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</si>
  <si>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</si>
  <si>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</si>
  <si>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</si>
  <si>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</si>
  <si>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</si>
  <si>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</si>
  <si>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</si>
  <si>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</si>
  <si>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</si>
  <si>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</si>
  <si>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</si>
  <si>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</si>
  <si>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</si>
  <si>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</si>
  <si>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</si>
  <si>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</si>
  <si>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</si>
  <si>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</si>
  <si>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</si>
  <si>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</si>
  <si>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</si>
  <si>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</si>
  <si>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</si>
  <si>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</si>
  <si>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</si>
  <si>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</si>
  <si>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</si>
  <si>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</si>
  <si>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</si>
  <si>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</si>
  <si>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</si>
  <si>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</si>
  <si>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</si>
  <si>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</si>
  <si>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</si>
  <si>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</si>
  <si>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</si>
  <si>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</si>
  <si>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</si>
  <si>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</si>
  <si>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</si>
  <si>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</si>
  <si>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</si>
  <si>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</si>
  <si>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</si>
  <si>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</si>
  <si>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</si>
  <si>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</si>
  <si>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</si>
  <si>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</si>
  <si>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</si>
  <si>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</si>
  <si>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</si>
  <si>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</si>
  <si>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</si>
  <si>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</si>
  <si>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</si>
  <si>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</si>
  <si>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</si>
  <si>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</si>
  <si>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</si>
  <si>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</si>
  <si>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</si>
  <si>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</si>
  <si>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</si>
  <si>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</si>
  <si>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</si>
  <si>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</si>
  <si>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</si>
  <si>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</si>
  <si>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</si>
  <si>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</si>
  <si>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</si>
  <si>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</si>
  <si>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</si>
  <si>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</si>
  <si>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</si>
  <si>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</si>
  <si>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</si>
  <si>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</si>
  <si>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</si>
  <si>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</si>
  <si>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</si>
  <si>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</si>
  <si>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</si>
  <si>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</si>
  <si>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</si>
  <si>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</si>
  <si>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</si>
  <si>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</si>
  <si>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</si>
  <si>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</si>
  <si>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</si>
  <si>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</si>
  <si>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</si>
  <si>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</si>
  <si>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</si>
  <si>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</si>
  <si>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</si>
  <si>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</si>
  <si>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</si>
  <si>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</si>
  <si>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</si>
  <si>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</si>
  <si>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</si>
  <si>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</si>
  <si>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</si>
  <si>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</si>
  <si>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</si>
  <si>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</si>
  <si>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</si>
  <si>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</si>
  <si>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</si>
  <si>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</si>
  <si>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</si>
  <si>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</si>
  <si>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</si>
  <si>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</si>
  <si>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</si>
  <si>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</si>
  <si>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</si>
  <si>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</si>
  <si>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</si>
  <si>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</si>
  <si>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</si>
  <si>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</si>
  <si>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</si>
  <si>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</si>
  <si>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</si>
  <si>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</si>
  <si>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</si>
  <si>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</si>
  <si>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</si>
  <si>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</si>
  <si>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</si>
  <si>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</si>
  <si>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</si>
  <si>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</si>
  <si>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</si>
  <si>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</si>
  <si>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</si>
  <si>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</si>
  <si>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</si>
  <si>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</si>
  <si>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</si>
  <si>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</si>
  <si>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</si>
  <si>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</si>
  <si>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</si>
  <si>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</si>
  <si>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</si>
  <si>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</si>
  <si>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</si>
  <si>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</si>
  <si>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</si>
  <si>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</si>
  <si>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</si>
  <si>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</si>
  <si>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</si>
  <si>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</si>
  <si>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</si>
  <si>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</si>
  <si>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</si>
  <si>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</si>
  <si>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</si>
  <si>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</si>
  <si>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</si>
  <si>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</si>
  <si>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</si>
  <si>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</si>
  <si>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</si>
  <si>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</si>
  <si>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</si>
  <si>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</si>
  <si>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</si>
  <si>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</si>
  <si>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</si>
  <si>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</si>
  <si>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</si>
  <si>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</si>
  <si>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</si>
  <si>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</si>
  <si>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</si>
  <si>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</si>
  <si>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</si>
  <si>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</si>
  <si>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</si>
  <si>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</si>
  <si>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</si>
  <si>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</si>
  <si>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</si>
  <si>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</si>
  <si>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</si>
  <si>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</si>
  <si>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</si>
  <si>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</si>
  <si>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</si>
  <si>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</si>
  <si>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</si>
  <si>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</si>
  <si>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</si>
  <si>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</si>
  <si>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</si>
  <si>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</si>
  <si>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</si>
  <si>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</si>
  <si>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</si>
  <si>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</si>
  <si>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</si>
  <si>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</si>
  <si>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</si>
  <si>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</si>
  <si>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</si>
  <si>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</si>
  <si>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</si>
  <si>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</si>
  <si>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</si>
  <si>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</si>
  <si>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</si>
  <si>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</si>
  <si>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</si>
  <si>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</si>
  <si>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</si>
  <si>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</si>
  <si>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</si>
  <si>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</si>
  <si>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</si>
  <si>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</si>
  <si>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</si>
  <si>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</si>
  <si>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</si>
  <si>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</si>
  <si>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</si>
  <si>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</si>
  <si>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</si>
  <si>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</si>
  <si>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</si>
  <si>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</si>
  <si>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</si>
  <si>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</si>
  <si>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</si>
  <si>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</si>
  <si>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</si>
  <si>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</si>
  <si>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</si>
  <si>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</si>
  <si>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</si>
  <si>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</si>
  <si>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</si>
  <si>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</si>
  <si>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</si>
  <si>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</si>
  <si>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</si>
  <si>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</si>
  <si>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</si>
  <si>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</si>
  <si>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</si>
  <si>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</si>
  <si>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</si>
  <si>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</si>
  <si>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</si>
  <si>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</si>
  <si>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</si>
  <si>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</si>
  <si>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</si>
  <si>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</si>
  <si>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</si>
  <si>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</si>
  <si>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</si>
  <si>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</si>
  <si>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</si>
  <si>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</si>
  <si>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</si>
  <si>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</si>
  <si>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</si>
  <si>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</si>
  <si>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</si>
  <si>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</si>
  <si>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</si>
  <si>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</si>
  <si>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</si>
  <si>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</si>
  <si>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</si>
  <si>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</si>
  <si>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</si>
  <si>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</si>
  <si>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</si>
  <si>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</si>
  <si>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</si>
  <si>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</si>
  <si>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</si>
  <si>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</si>
  <si>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</si>
  <si>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</si>
  <si>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</si>
  <si>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</si>
  <si>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</si>
  <si>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</si>
  <si>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</si>
  <si>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</si>
  <si>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</si>
  <si>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</si>
  <si>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</si>
  <si>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</si>
  <si>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</si>
  <si>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</si>
  <si>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</si>
  <si>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</si>
  <si>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</si>
  <si>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</si>
  <si>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</si>
  <si>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</si>
  <si>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</si>
  <si>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</si>
  <si>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</si>
  <si>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</si>
  <si>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</si>
  <si>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</si>
  <si>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</si>
  <si>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</si>
  <si>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</si>
  <si>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</si>
  <si>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</si>
  <si>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</si>
  <si>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</si>
  <si>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</si>
  <si>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</si>
  <si>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</si>
  <si>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</si>
  <si>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</si>
  <si>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</si>
  <si>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</si>
  <si>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</si>
  <si>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</si>
  <si>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</si>
  <si>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</si>
  <si>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</si>
  <si>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</si>
  <si>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</si>
  <si>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</si>
  <si>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</si>
  <si>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</si>
  <si>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</si>
  <si>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</si>
  <si>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</si>
  <si>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</si>
  <si>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</si>
  <si>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</si>
  <si>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</si>
  <si>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</si>
  <si>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</si>
  <si>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</si>
  <si>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</si>
  <si>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</si>
  <si>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</si>
  <si>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</si>
  <si>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</si>
  <si>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</si>
  <si>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</si>
  <si>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</si>
  <si>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</si>
  <si>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</si>
  <si>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</si>
  <si>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</si>
  <si>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</si>
  <si>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</si>
  <si>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</si>
  <si>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</si>
  <si>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</si>
  <si>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</si>
  <si>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</si>
  <si>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</si>
  <si>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</si>
  <si>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</si>
  <si>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</si>
  <si>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</si>
  <si>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</si>
  <si>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</si>
  <si>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</si>
  <si>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</si>
  <si>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</si>
  <si>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</si>
  <si>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</si>
  <si>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</si>
  <si>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</si>
  <si>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</si>
  <si>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</si>
  <si>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</si>
  <si>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</si>
  <si>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</si>
  <si>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</si>
  <si>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</si>
  <si>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</si>
  <si>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</si>
  <si>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</si>
  <si>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</si>
  <si>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</si>
  <si>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</si>
  <si>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</si>
  <si>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</si>
  <si>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</si>
  <si>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</si>
  <si>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</si>
  <si>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</si>
  <si>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</si>
  <si>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</si>
  <si>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</si>
  <si>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</si>
  <si>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</si>
  <si>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</si>
  <si>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</si>
  <si>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</si>
  <si>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</si>
  <si>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</si>
  <si>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</si>
  <si>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</si>
  <si>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</si>
  <si>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</si>
  <si>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</si>
  <si>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</si>
  <si>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</si>
  <si>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</si>
  <si>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</si>
  <si>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</si>
  <si>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</si>
  <si>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</si>
  <si>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</si>
  <si>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</si>
  <si>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</si>
  <si>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</si>
  <si>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</si>
  <si>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</si>
  <si>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</si>
  <si>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</si>
  <si>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</si>
  <si>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</si>
  <si>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</si>
  <si>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</si>
  <si>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</si>
  <si>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</si>
  <si>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</si>
  <si>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</si>
  <si>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</si>
  <si>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</si>
  <si>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</si>
  <si>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</si>
  <si>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</si>
  <si>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</si>
  <si>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</si>
  <si>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</si>
  <si>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</si>
  <si>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</si>
  <si>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</si>
  <si>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</si>
  <si>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</si>
  <si>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</si>
  <si>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</si>
  <si>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</si>
  <si>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</si>
  <si>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</si>
  <si>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</si>
  <si>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</si>
  <si>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</si>
  <si>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</si>
  <si>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</si>
  <si>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</si>
  <si>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</si>
  <si>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</si>
  <si>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</si>
  <si>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</si>
  <si>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</si>
  <si>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</si>
  <si>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</si>
  <si>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</si>
  <si>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</si>
  <si>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</si>
  <si>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</si>
  <si>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</si>
  <si>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</si>
  <si>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</si>
  <si>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</si>
  <si>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</si>
  <si>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</si>
  <si>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</si>
  <si>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</si>
  <si>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</si>
  <si>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</si>
  <si>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</si>
  <si>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</si>
  <si>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</si>
  <si>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</si>
  <si>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</si>
  <si>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</si>
  <si>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</si>
  <si>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</si>
  <si>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</si>
  <si>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</si>
  <si>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</si>
  <si>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</si>
  <si>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</si>
  <si>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</si>
  <si>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</si>
  <si>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</si>
  <si>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</si>
  <si>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</si>
  <si>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</si>
  <si>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</si>
  <si>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</si>
  <si>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</si>
  <si>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</si>
  <si>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</si>
  <si>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</si>
  <si>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</si>
  <si>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</si>
  <si>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</si>
  <si>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</si>
  <si>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</si>
  <si>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</si>
  <si>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</si>
  <si>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</si>
  <si>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</si>
  <si>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</si>
  <si>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</si>
  <si>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</si>
  <si>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</si>
  <si>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</si>
  <si>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</si>
  <si>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</si>
  <si>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</si>
  <si>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</si>
  <si>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</si>
  <si>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</si>
  <si>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</si>
  <si>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</si>
  <si>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</si>
  <si>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</si>
  <si>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</si>
  <si>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</si>
  <si>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</si>
  <si>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</si>
  <si>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</si>
  <si>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</si>
  <si>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</si>
  <si>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</si>
  <si>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</si>
  <si>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</si>
  <si>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</si>
  <si>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</si>
  <si>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</si>
  <si>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</si>
  <si>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</si>
  <si>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</si>
  <si>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</si>
  <si>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</si>
  <si>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</si>
  <si>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</si>
  <si>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</si>
  <si>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</si>
  <si>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</si>
  <si>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</si>
  <si>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</si>
  <si>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</si>
  <si>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</si>
  <si>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</si>
  <si>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</si>
  <si>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</si>
  <si>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</si>
  <si>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</si>
  <si>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</si>
  <si>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</si>
  <si>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</si>
  <si>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</si>
  <si>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</si>
  <si>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</si>
  <si>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</si>
  <si>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</si>
  <si>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</si>
  <si>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</si>
  <si>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</si>
  <si>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</si>
  <si>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</si>
  <si>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</si>
  <si>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</si>
  <si>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</si>
  <si>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</si>
  <si>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</si>
  <si>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</si>
  <si>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</si>
  <si>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</si>
  <si>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</si>
  <si>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</si>
  <si>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</si>
  <si>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</si>
  <si>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</si>
  <si>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</si>
  <si>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</si>
  <si>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</si>
  <si>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</si>
  <si>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</si>
  <si>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</si>
  <si>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</si>
  <si>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</si>
  <si>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</si>
  <si>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</si>
  <si>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</si>
  <si>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</si>
  <si>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</si>
  <si>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</si>
  <si>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</si>
  <si>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</si>
  <si>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</si>
  <si>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</si>
  <si>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</si>
  <si>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</si>
  <si>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</si>
  <si>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</si>
  <si>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</si>
  <si>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</si>
  <si>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</si>
  <si>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</si>
  <si>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</si>
  <si>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</si>
  <si>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</si>
  <si>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</si>
  <si>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</si>
  <si>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</si>
  <si>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</si>
  <si>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</si>
  <si>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</si>
  <si>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</si>
  <si>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</si>
  <si>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</si>
  <si>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</si>
  <si>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</si>
  <si>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</si>
  <si>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</si>
  <si>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</si>
  <si>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</si>
  <si>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</si>
  <si>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</si>
  <si>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</si>
  <si>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</si>
  <si>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</si>
  <si>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</si>
  <si>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</si>
  <si>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</si>
  <si>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</si>
  <si>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</si>
  <si>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</si>
  <si>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</si>
  <si>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</si>
  <si>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</si>
  <si>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</si>
  <si>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</si>
  <si>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</si>
  <si>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</si>
  <si>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</si>
  <si>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</si>
  <si>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</si>
  <si>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</si>
  <si>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</si>
  <si>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</si>
  <si>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</si>
  <si>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</si>
  <si>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</si>
  <si>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</si>
  <si>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</si>
  <si>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</si>
  <si>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</si>
  <si>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</si>
  <si>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</si>
  <si>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</si>
  <si>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</si>
  <si>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</si>
  <si>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</si>
  <si>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</si>
  <si>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</si>
  <si>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</si>
  <si>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</si>
  <si>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</si>
  <si>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</si>
  <si>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</si>
  <si>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</si>
  <si>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</si>
  <si>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</si>
  <si>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</si>
  <si>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</si>
  <si>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</si>
  <si>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</si>
  <si>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</si>
  <si>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</si>
  <si>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</si>
  <si>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</si>
  <si>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</si>
  <si>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</si>
  <si>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</si>
  <si>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</si>
  <si>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</si>
  <si>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</si>
  <si>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</si>
  <si>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</si>
  <si>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</si>
  <si>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</si>
  <si>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</si>
  <si>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</si>
  <si>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</si>
  <si>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</si>
  <si>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</si>
  <si>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</si>
  <si>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</si>
  <si>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</si>
  <si>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</si>
  <si>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</si>
  <si>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</si>
  <si>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</si>
  <si>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</si>
  <si>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</si>
  <si>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</si>
  <si>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</si>
  <si>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</si>
  <si>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</si>
  <si>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</si>
  <si>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</si>
  <si>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</si>
  <si>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</si>
  <si>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</si>
  <si>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</si>
  <si>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</si>
  <si>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</si>
  <si>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</si>
  <si>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</si>
  <si>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</si>
  <si>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</si>
  <si>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</si>
  <si>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</si>
  <si>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</si>
  <si>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</si>
  <si>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</si>
  <si>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</si>
  <si>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</si>
  <si>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</si>
  <si>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</si>
  <si>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</si>
  <si>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</si>
  <si>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</si>
  <si>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</si>
  <si>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</si>
  <si>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</si>
  <si>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</si>
  <si>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</si>
  <si>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</si>
  <si>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</si>
  <si>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</si>
  <si>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</si>
  <si>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</si>
  <si>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</si>
  <si>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</si>
  <si>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</si>
  <si>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</si>
  <si>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</si>
  <si>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</si>
  <si>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</si>
  <si>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</si>
  <si>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</si>
  <si>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</si>
  <si>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</si>
  <si>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</si>
  <si>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</si>
  <si>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</si>
  <si>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</si>
  <si>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</si>
  <si>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</si>
  <si>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</si>
  <si>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</si>
  <si>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</si>
  <si>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</si>
  <si>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</si>
  <si>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</si>
  <si>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</si>
  <si>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</si>
  <si>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</si>
  <si>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</si>
  <si>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</si>
  <si>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</si>
  <si>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</si>
  <si>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</si>
  <si>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</si>
  <si>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</si>
  <si>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</si>
  <si>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</si>
  <si>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</si>
  <si>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</si>
  <si>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</si>
  <si>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</si>
  <si>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</si>
  <si>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</si>
  <si>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</si>
  <si>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</si>
  <si>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</si>
  <si>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</si>
  <si>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</si>
  <si>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</si>
  <si>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</si>
  <si>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</si>
  <si>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</si>
  <si>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</si>
  <si>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</si>
  <si>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</si>
  <si>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</si>
  <si>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</si>
  <si>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</si>
  <si>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</si>
  <si>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</si>
  <si>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</si>
  <si>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</si>
  <si>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</si>
  <si>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</si>
  <si>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</si>
  <si>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</si>
  <si>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</si>
  <si>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</si>
  <si>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</si>
  <si>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</si>
  <si>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</si>
  <si>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</si>
  <si>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</si>
  <si>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</si>
  <si>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</si>
  <si>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</si>
  <si>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</si>
  <si>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</si>
  <si>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</si>
  <si>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</si>
  <si>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</si>
  <si>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</si>
  <si>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</si>
  <si>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</si>
  <si>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</si>
  <si>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</si>
  <si>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</si>
  <si>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</si>
  <si>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</si>
  <si>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</si>
  <si>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</si>
  <si>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</si>
  <si>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</si>
  <si>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</si>
  <si>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</si>
  <si>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</si>
  <si>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</si>
  <si>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</si>
  <si>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</si>
  <si>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</si>
  <si>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</si>
  <si>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</si>
  <si>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</si>
  <si>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</si>
  <si>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</si>
  <si>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</si>
  <si>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</si>
  <si>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</si>
  <si>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</si>
  <si>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</si>
  <si>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</si>
  <si>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</si>
  <si>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</si>
  <si>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</si>
  <si>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</si>
  <si>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</si>
  <si>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</si>
  <si>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</si>
  <si>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</si>
  <si>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</si>
  <si>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</si>
  <si>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</si>
  <si>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</si>
  <si>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</si>
  <si>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</si>
  <si>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</si>
  <si>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</si>
  <si>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</si>
  <si>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</si>
  <si>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</si>
  <si>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</si>
  <si>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</si>
  <si>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</si>
  <si>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</si>
  <si>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</si>
  <si>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</si>
  <si>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</si>
  <si>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</si>
  <si>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</si>
  <si>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</si>
  <si>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</si>
  <si>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</si>
  <si>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</si>
  <si>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</si>
  <si>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</si>
  <si>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</si>
  <si>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</si>
  <si>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</si>
  <si>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</si>
  <si>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</si>
  <si>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</si>
  <si>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</si>
  <si>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</si>
  <si>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</si>
  <si>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</si>
  <si>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</si>
  <si>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</si>
  <si>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</si>
  <si>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</si>
  <si>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</si>
  <si>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</si>
  <si>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</si>
  <si>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</si>
  <si>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</si>
  <si>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</si>
  <si>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</si>
  <si>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</si>
  <si>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</si>
  <si>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</si>
  <si>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</si>
  <si>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</si>
  <si>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</si>
  <si>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</si>
  <si>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</si>
  <si>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</si>
  <si>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</si>
  <si>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</si>
  <si>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</si>
  <si>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</si>
  <si>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</si>
  <si>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</si>
  <si>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</si>
  <si>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</si>
  <si>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</si>
  <si>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</si>
  <si>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</si>
  <si>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</si>
  <si>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</si>
  <si>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</si>
  <si>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</si>
  <si>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</si>
  <si>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</si>
  <si>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</si>
  <si>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</si>
  <si>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</si>
  <si>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</si>
  <si>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</si>
  <si>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</si>
  <si>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</si>
  <si>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</si>
  <si>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</si>
  <si>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</si>
  <si>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</si>
  <si>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</si>
  <si>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</si>
  <si>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</si>
  <si>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</si>
  <si>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</si>
  <si>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</si>
  <si>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</si>
  <si>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</si>
  <si>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</si>
  <si>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</si>
  <si>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</si>
  <si>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</si>
  <si>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</si>
  <si>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</si>
  <si>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</si>
  <si>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</si>
  <si>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</si>
  <si>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</si>
  <si>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</si>
  <si>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</si>
  <si>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</si>
  <si>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</si>
  <si>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</si>
  <si>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</si>
  <si>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</si>
  <si>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</si>
  <si>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</si>
  <si>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</si>
  <si>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</si>
  <si>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</si>
  <si>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</si>
  <si>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</si>
  <si>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</si>
  <si>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</si>
  <si>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</si>
  <si>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</si>
  <si>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</si>
  <si>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</si>
  <si>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</si>
  <si>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</si>
  <si>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</si>
  <si>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</si>
  <si>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</si>
  <si>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</si>
  <si>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</si>
  <si>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</si>
  <si>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</si>
  <si>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</si>
  <si>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</si>
  <si>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</si>
  <si>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</si>
  <si>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</si>
  <si>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</si>
  <si>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</si>
  <si>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</si>
  <si>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</si>
  <si>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</si>
  <si>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</si>
  <si>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</si>
  <si>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</si>
  <si>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</si>
  <si>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</si>
  <si>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</si>
  <si>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</si>
  <si>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</si>
  <si>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</si>
  <si>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</si>
  <si>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</si>
  <si>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</si>
  <si>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</si>
  <si>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</si>
  <si>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</si>
  <si>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</si>
  <si>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</si>
  <si>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</si>
  <si>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</si>
  <si>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</si>
  <si>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</si>
  <si>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</si>
  <si>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</si>
  <si>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</si>
  <si>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</si>
  <si>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</si>
  <si>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</si>
  <si>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</si>
  <si>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</si>
  <si>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</si>
  <si>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</si>
  <si>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</si>
  <si>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</si>
  <si>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</si>
  <si>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</si>
  <si>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</si>
  <si>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</si>
  <si>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</si>
  <si>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</si>
  <si>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</si>
  <si>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</si>
  <si>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</si>
  <si>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</si>
  <si>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</si>
  <si>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</si>
  <si>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</si>
  <si>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</si>
  <si>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</si>
  <si>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</si>
  <si>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</si>
  <si>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</si>
  <si>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</si>
  <si>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</si>
  <si>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</si>
  <si>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</si>
  <si>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</si>
  <si>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</si>
  <si>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</si>
  <si>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</si>
  <si>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</si>
  <si>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</si>
  <si>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</si>
  <si>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</si>
  <si>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</si>
  <si>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</si>
  <si>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</si>
  <si>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</si>
  <si>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</si>
  <si>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</si>
  <si>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</si>
  <si>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</si>
  <si>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</si>
  <si>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</si>
  <si>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</si>
  <si>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</si>
  <si>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</si>
  <si>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</si>
  <si>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</si>
  <si>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</si>
  <si>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</si>
  <si>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</si>
  <si>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</si>
  <si>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</si>
  <si>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</si>
  <si>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</si>
  <si>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</si>
  <si>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</si>
  <si>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</si>
  <si>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</si>
  <si>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</si>
  <si>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</si>
  <si>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</si>
  <si>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</si>
  <si>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</si>
  <si>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</si>
  <si>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</si>
  <si>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</si>
  <si>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</si>
  <si>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</si>
  <si>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</si>
  <si>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</si>
  <si>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</si>
  <si>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</si>
  <si>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</si>
  <si>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</si>
  <si>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</si>
  <si>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</si>
  <si>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</si>
  <si>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</si>
  <si>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</si>
  <si>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</si>
  <si>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</si>
  <si>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</si>
  <si>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</si>
  <si>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</si>
  <si>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</si>
  <si>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</si>
  <si>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</si>
  <si>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</si>
  <si>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</si>
  <si>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</si>
  <si>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</si>
  <si>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</si>
  <si>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</si>
  <si>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</si>
  <si>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</si>
  <si>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</si>
  <si>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</si>
  <si>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</si>
  <si>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</si>
  <si>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</si>
  <si>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</si>
  <si>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</si>
  <si>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</si>
  <si>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</si>
  <si>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</si>
  <si>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</si>
  <si>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</si>
  <si>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</si>
  <si>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</si>
  <si>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</si>
  <si>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</si>
  <si>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</si>
  <si>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</si>
  <si>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</si>
  <si>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</si>
  <si>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</si>
  <si>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</si>
  <si>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</si>
  <si>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</si>
  <si>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</si>
  <si>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</si>
  <si>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</si>
  <si>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</si>
  <si>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</si>
  <si>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</si>
  <si>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</si>
  <si>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</si>
  <si>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</si>
  <si>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</si>
  <si>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</si>
  <si>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</si>
  <si>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</si>
  <si>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</si>
  <si>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</si>
  <si>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</si>
  <si>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</si>
  <si>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</si>
  <si>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</si>
  <si>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</si>
  <si>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</si>
  <si>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</si>
  <si>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</si>
  <si>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</si>
  <si>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</si>
  <si>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</si>
  <si>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</si>
  <si>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</si>
  <si>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</si>
  <si>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</si>
  <si>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</si>
  <si>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</si>
  <si>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</si>
  <si>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</si>
  <si>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</si>
  <si>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</si>
  <si>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</si>
  <si>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</si>
  <si>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</si>
  <si>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</si>
  <si>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</si>
  <si>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</si>
  <si>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</si>
  <si>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</si>
  <si>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</si>
  <si>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</si>
  <si>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</si>
  <si>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</si>
  <si>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</si>
  <si>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</si>
  <si>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</si>
  <si>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</si>
  <si>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</si>
  <si>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</si>
  <si>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</si>
  <si>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</si>
  <si>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</si>
  <si>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</si>
  <si>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</si>
  <si>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</si>
  <si>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</si>
  <si>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</si>
  <si>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</si>
  <si>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</si>
  <si>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</si>
  <si>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</si>
  <si>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</si>
  <si>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</si>
  <si>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</si>
  <si>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</si>
  <si>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</si>
  <si>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</si>
  <si>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</si>
  <si>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</si>
  <si>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</si>
  <si>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</si>
  <si>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</si>
  <si>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</si>
  <si>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</si>
  <si>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</si>
  <si>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</si>
  <si>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</si>
  <si>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</si>
  <si>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</si>
  <si>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</si>
  <si>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</si>
  <si>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</si>
  <si>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</si>
  <si>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</si>
  <si>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</si>
  <si>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</si>
  <si>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</si>
  <si>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</si>
  <si>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</si>
  <si>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</si>
  <si>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</si>
  <si>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</si>
  <si>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</si>
  <si>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</si>
  <si>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</si>
  <si>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</si>
  <si>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</si>
  <si>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</si>
  <si>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</si>
  <si>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</si>
  <si>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</si>
  <si>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</si>
  <si>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</si>
  <si>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</si>
  <si>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</si>
  <si>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</si>
  <si>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</si>
  <si>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</si>
  <si>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</si>
  <si>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</si>
  <si>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</si>
  <si>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</si>
  <si>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</si>
  <si>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</si>
  <si>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</si>
  <si>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</si>
  <si>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</si>
  <si>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</si>
  <si>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</si>
  <si>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</si>
  <si>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</si>
  <si>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</si>
  <si>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</si>
  <si>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</si>
  <si>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</si>
  <si>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</si>
  <si>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</si>
  <si>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</si>
  <si>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</si>
  <si>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</si>
  <si>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</si>
  <si>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</si>
  <si>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</si>
  <si>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</si>
  <si>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</si>
  <si>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</si>
  <si>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</si>
  <si>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</si>
  <si>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</si>
  <si>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</si>
  <si>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</si>
  <si>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</si>
  <si>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</si>
  <si>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</si>
  <si>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</si>
  <si>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</si>
  <si>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</si>
  <si>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</si>
  <si>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</si>
  <si>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</si>
  <si>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</si>
  <si>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</si>
  <si>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</si>
  <si>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</si>
  <si>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</si>
  <si>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</si>
  <si>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</si>
  <si>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</si>
  <si>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</si>
  <si>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</si>
  <si>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</si>
  <si>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</si>
  <si>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</si>
  <si>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</si>
  <si>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</si>
  <si>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</si>
  <si>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</si>
  <si>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</si>
  <si>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</si>
  <si>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</si>
  <si>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</si>
  <si>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</si>
  <si>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</si>
  <si>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</si>
  <si>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</si>
  <si>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</si>
  <si>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</si>
  <si>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</si>
  <si>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</si>
  <si>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</si>
  <si>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</si>
  <si>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</si>
  <si>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</si>
  <si>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</si>
  <si>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</si>
  <si>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</si>
  <si>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</si>
  <si>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</si>
  <si>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</si>
  <si>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</si>
  <si>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</si>
  <si>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</si>
  <si>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</si>
  <si>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</si>
  <si>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</si>
  <si>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</si>
  <si>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</si>
  <si>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</si>
  <si>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</si>
  <si>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</si>
  <si>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</si>
  <si>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</si>
  <si>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</si>
  <si>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</si>
  <si>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</si>
  <si>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</si>
  <si>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</si>
  <si>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</si>
  <si>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</si>
  <si>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</si>
  <si>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</si>
  <si>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</si>
  <si>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</si>
  <si>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</si>
  <si>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</si>
  <si>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</si>
  <si>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</si>
  <si>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</si>
  <si>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</si>
  <si>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</si>
  <si>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</si>
  <si>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</si>
  <si>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</si>
  <si>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</si>
  <si>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</si>
  <si>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</si>
  <si>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</si>
  <si>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</si>
  <si>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</si>
  <si>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</si>
  <si>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</si>
  <si>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</si>
  <si>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</si>
  <si>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</si>
  <si>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</si>
  <si>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</si>
  <si>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</si>
  <si>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</si>
  <si>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</si>
  <si>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</si>
  <si>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</si>
  <si>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</si>
  <si>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</si>
  <si>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</si>
  <si>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</si>
  <si>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</si>
  <si>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</si>
  <si>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</si>
  <si>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</si>
  <si>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</si>
  <si>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</si>
  <si>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</si>
  <si>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</si>
  <si>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</si>
  <si>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</si>
  <si>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</si>
  <si>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</si>
  <si>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</si>
  <si>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</si>
  <si>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</si>
  <si>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</si>
  <si>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</si>
  <si>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</si>
  <si>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</si>
  <si>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</si>
  <si>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</si>
  <si>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</si>
  <si>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</si>
  <si>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</si>
  <si>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</si>
  <si>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</si>
  <si>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</si>
  <si>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</si>
  <si>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</si>
  <si>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</si>
  <si>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</si>
  <si>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</si>
  <si>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</si>
  <si>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</si>
  <si>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</si>
  <si>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</si>
  <si>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</si>
  <si>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</si>
  <si>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</si>
  <si>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</si>
  <si>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</si>
  <si>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</si>
  <si>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</si>
  <si>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</si>
  <si>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</si>
  <si>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</si>
  <si>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</si>
  <si>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</si>
  <si>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</si>
  <si>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</si>
  <si>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</si>
  <si>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</si>
  <si>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</si>
  <si>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</si>
  <si>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</si>
  <si>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</si>
  <si>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</si>
  <si>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</si>
  <si>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</si>
  <si>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</si>
  <si>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</si>
  <si>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</si>
  <si>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</si>
  <si>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</si>
  <si>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</si>
  <si>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</si>
  <si>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</si>
  <si>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</si>
  <si>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</si>
  <si>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</si>
  <si>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</si>
  <si>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</si>
  <si>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</si>
  <si>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</si>
  <si>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</si>
  <si>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</si>
  <si>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</si>
  <si>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</si>
  <si>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</si>
  <si>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</si>
  <si>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</si>
  <si>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</si>
  <si>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</si>
  <si>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</si>
  <si>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</si>
  <si>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</si>
  <si>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</si>
  <si>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</si>
  <si>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</si>
  <si>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</si>
  <si>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</si>
  <si>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</si>
  <si>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</si>
  <si>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</si>
  <si>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</si>
  <si>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</si>
  <si>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</si>
  <si>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</si>
  <si>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</si>
  <si>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</si>
  <si>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</si>
  <si>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</si>
  <si>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</si>
  <si>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</si>
  <si>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</si>
  <si>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</si>
  <si>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</si>
  <si>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</si>
  <si>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</si>
  <si>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</si>
  <si>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</si>
  <si>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</si>
  <si>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</si>
  <si>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</si>
  <si>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</si>
  <si>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</si>
  <si>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</si>
  <si>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</si>
  <si>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</si>
  <si>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</si>
  <si>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</si>
  <si>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</si>
  <si>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</si>
  <si>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</si>
  <si>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</si>
  <si>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</si>
  <si>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</si>
  <si>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</si>
  <si>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</si>
  <si>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</si>
  <si>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</si>
  <si>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</si>
  <si>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</si>
  <si>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</si>
  <si>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</si>
  <si>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</si>
  <si>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</si>
  <si>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</si>
  <si>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</si>
  <si>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</si>
  <si>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</si>
  <si>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</si>
  <si>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</si>
  <si>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</si>
  <si>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</si>
  <si>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</si>
  <si>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</si>
  <si>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</si>
  <si>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</si>
  <si>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</si>
  <si>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</si>
  <si>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</si>
  <si>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</si>
  <si>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</si>
  <si>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</si>
  <si>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</si>
  <si>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</si>
  <si>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</si>
  <si>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</si>
  <si>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</si>
  <si>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</si>
  <si>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</si>
  <si>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</si>
  <si>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</si>
  <si>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</si>
  <si>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</si>
  <si>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</si>
  <si>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</si>
  <si>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</si>
  <si>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</si>
  <si>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</si>
  <si>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</si>
  <si>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</si>
  <si>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</si>
  <si>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</si>
  <si>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</si>
  <si>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</si>
  <si>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</si>
  <si>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</si>
  <si>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</si>
  <si>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</si>
  <si>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</si>
  <si>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</si>
  <si>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</si>
  <si>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</si>
  <si>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</si>
  <si>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</si>
  <si>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</si>
  <si>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</si>
  <si>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</si>
  <si>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</si>
  <si>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</si>
  <si>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</si>
  <si>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</si>
  <si>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</si>
  <si>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</si>
  <si>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</si>
  <si>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</si>
  <si>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</si>
  <si>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</si>
  <si>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</si>
  <si>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</si>
  <si>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</si>
  <si>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</si>
  <si>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</si>
  <si>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</si>
  <si>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</si>
  <si>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</si>
  <si>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</si>
  <si>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</si>
  <si>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</si>
  <si>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</si>
  <si>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</si>
  <si>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</si>
  <si>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</si>
  <si>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</si>
  <si>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</si>
  <si>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</si>
  <si>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</si>
  <si>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</si>
  <si>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</si>
  <si>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</si>
  <si>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</si>
  <si>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</si>
  <si>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</si>
  <si>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</si>
  <si>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</si>
  <si>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</si>
  <si>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</si>
  <si>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</si>
  <si>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</si>
  <si>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</si>
  <si>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</si>
  <si>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</si>
  <si>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</si>
  <si>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</si>
  <si>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</si>
  <si>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</si>
  <si>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</si>
  <si>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</si>
  <si>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</si>
  <si>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</si>
  <si>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</si>
  <si>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</si>
  <si>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</si>
  <si>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</si>
  <si>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</si>
  <si>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</si>
  <si>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</si>
  <si>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</si>
  <si>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</si>
  <si>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</si>
  <si>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</si>
  <si>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</si>
  <si>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</si>
  <si>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</si>
  <si>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</si>
  <si>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</si>
  <si>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</si>
  <si>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</si>
  <si>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</si>
  <si>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</si>
  <si>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</si>
  <si>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</si>
  <si>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</si>
  <si>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</si>
  <si>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</si>
  <si>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</si>
  <si>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</si>
  <si>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</si>
  <si>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</si>
  <si>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</si>
  <si>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</si>
  <si>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</si>
  <si>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</si>
  <si>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</si>
  <si>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</si>
  <si>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</si>
  <si>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</si>
  <si>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</si>
  <si>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</si>
  <si>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</si>
  <si>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</si>
  <si>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</si>
  <si>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</si>
  <si>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</si>
  <si>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</si>
  <si>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</si>
  <si>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</si>
  <si>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</si>
  <si>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</si>
  <si>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</si>
  <si>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</si>
  <si>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</si>
  <si>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</si>
  <si>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</si>
  <si>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</si>
  <si>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</si>
  <si>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</si>
  <si>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</si>
  <si>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</si>
  <si>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</si>
  <si>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</si>
  <si>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</si>
  <si>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</si>
  <si>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</si>
  <si>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</si>
  <si>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</si>
  <si>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</si>
  <si>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</si>
  <si>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</si>
  <si>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</si>
  <si>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</si>
  <si>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</si>
  <si>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</si>
  <si>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</si>
  <si>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</si>
  <si>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</si>
  <si>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</si>
  <si>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</si>
  <si>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</si>
  <si>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</si>
  <si>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</si>
  <si>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</si>
  <si>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</si>
  <si>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</si>
  <si>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</si>
  <si>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</si>
  <si>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</si>
  <si>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</si>
  <si>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</si>
  <si>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</si>
  <si>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</si>
  <si>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</si>
  <si>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</si>
  <si>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</si>
  <si>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</si>
  <si>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</si>
  <si>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</si>
  <si>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</si>
  <si>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</si>
  <si>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</si>
  <si>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</si>
  <si>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</si>
  <si>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</si>
  <si>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</si>
  <si>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</si>
  <si>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</si>
  <si>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</si>
  <si>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</si>
  <si>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</si>
  <si>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</si>
  <si>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</si>
  <si>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</si>
  <si>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</si>
  <si>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</si>
  <si>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</si>
  <si>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</si>
  <si>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</si>
  <si>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</si>
  <si>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</si>
  <si>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</si>
  <si>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</si>
  <si>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</si>
  <si>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</si>
  <si>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</si>
  <si>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</si>
  <si>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</si>
  <si>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</si>
  <si>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</si>
  <si>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</si>
  <si>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</si>
  <si>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</si>
  <si>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</si>
  <si>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</si>
  <si>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</si>
  <si>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</si>
  <si>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</si>
  <si>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</si>
  <si>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</si>
  <si>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</si>
  <si>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</si>
  <si>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</si>
  <si>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</si>
  <si>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</si>
  <si>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</si>
  <si>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</si>
  <si>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</si>
  <si>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</si>
  <si>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</si>
  <si>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</si>
  <si>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</si>
  <si>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</si>
  <si>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</si>
  <si>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</si>
  <si>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</si>
  <si>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</si>
  <si>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</si>
  <si>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</si>
  <si>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</si>
  <si>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</si>
  <si>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</si>
  <si>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</si>
  <si>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</si>
  <si>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</si>
  <si>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</si>
  <si>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</si>
  <si>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</si>
  <si>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</si>
  <si>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</si>
  <si>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</si>
  <si>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</si>
  <si>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</si>
  <si>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</si>
  <si>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</si>
  <si>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</si>
  <si>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</si>
  <si>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</si>
  <si>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</si>
  <si>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</si>
  <si>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</si>
  <si>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</si>
  <si>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</si>
  <si>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</si>
  <si>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</si>
  <si>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</si>
  <si>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</si>
  <si>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</si>
  <si>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</si>
  <si>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</si>
  <si>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</si>
  <si>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</si>
  <si>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</si>
  <si>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</si>
  <si>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</si>
  <si>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</si>
  <si>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</si>
  <si>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</si>
  <si>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</si>
  <si>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</si>
  <si>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</si>
  <si>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</si>
  <si>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</si>
  <si>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</si>
  <si>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</si>
  <si>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</si>
  <si>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</si>
  <si>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</si>
  <si>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</si>
  <si>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</si>
  <si>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</si>
  <si>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</si>
  <si>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</si>
  <si>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</si>
  <si>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</si>
  <si>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</si>
  <si>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</si>
  <si>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</si>
  <si>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</si>
  <si>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</si>
  <si>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</si>
  <si>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</si>
  <si>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</si>
  <si>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</si>
  <si>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</si>
  <si>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</si>
  <si>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</si>
  <si>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</si>
  <si>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</si>
  <si>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</si>
  <si>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</si>
  <si>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</si>
  <si>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</si>
  <si>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</si>
  <si>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</si>
  <si>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</si>
  <si>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</si>
  <si>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</si>
  <si>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</si>
  <si>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</si>
  <si>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</si>
  <si>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</si>
  <si>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</si>
  <si>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</si>
  <si>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</si>
  <si>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</si>
  <si>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</si>
  <si>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</si>
  <si>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</si>
  <si>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</si>
  <si>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</si>
  <si>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</si>
  <si>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</si>
  <si>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</si>
  <si>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</si>
  <si>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</si>
  <si>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</si>
  <si>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</si>
  <si>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</si>
  <si>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</si>
  <si>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</si>
  <si>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</si>
  <si>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</si>
  <si>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</si>
  <si>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</si>
  <si>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</si>
  <si>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</si>
  <si>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</si>
  <si>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</si>
  <si>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</si>
  <si>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</si>
  <si>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</si>
  <si>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</si>
  <si>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</si>
  <si>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</si>
  <si>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</si>
  <si>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</si>
  <si>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</si>
  <si>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</si>
  <si>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</si>
  <si>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</si>
  <si>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</si>
  <si>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</si>
  <si>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</si>
  <si>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</si>
  <si>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</si>
  <si>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</si>
  <si>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</si>
  <si>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</si>
  <si>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</si>
  <si>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</si>
  <si>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</si>
  <si>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</si>
  <si>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</si>
  <si>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</si>
  <si>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</si>
  <si>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</si>
  <si>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</si>
  <si>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</si>
  <si>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</si>
  <si>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</si>
  <si>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</si>
  <si>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</si>
  <si>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</si>
  <si>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</si>
  <si>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</si>
  <si>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</si>
  <si>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</si>
  <si>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</si>
  <si>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</si>
  <si>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</si>
  <si>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</si>
  <si>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</si>
  <si>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</si>
  <si>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</si>
  <si>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</si>
  <si>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</si>
  <si>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</si>
  <si>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</si>
  <si>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</si>
  <si>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</si>
  <si>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</si>
  <si>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</si>
  <si>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</si>
  <si>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</si>
  <si>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</si>
  <si>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</si>
  <si>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</si>
  <si>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</si>
  <si>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</si>
  <si>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</si>
  <si>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</si>
  <si>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</si>
  <si>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</si>
  <si>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</si>
  <si>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</si>
  <si>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</si>
  <si>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</si>
  <si>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</si>
  <si>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</si>
  <si>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</si>
  <si>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</si>
  <si>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</si>
  <si>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</si>
  <si>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</si>
  <si>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</si>
  <si>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</si>
  <si>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</si>
  <si>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</si>
  <si>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</si>
  <si>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</si>
  <si>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</si>
  <si>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</si>
  <si>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</si>
  <si>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</si>
  <si>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</si>
  <si>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</si>
  <si>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</si>
  <si>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</si>
  <si>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</si>
  <si>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</si>
  <si>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</si>
  <si>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</si>
  <si>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</si>
  <si>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</si>
  <si>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</si>
  <si>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</si>
  <si>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</si>
  <si>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</si>
  <si>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</si>
  <si>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</si>
  <si>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</si>
  <si>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</si>
  <si>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</si>
  <si>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</si>
  <si>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</si>
  <si>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</si>
  <si>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</si>
  <si>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</si>
  <si>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</si>
  <si>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</si>
  <si>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</si>
  <si>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</si>
  <si>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</si>
  <si>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</si>
  <si>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</si>
  <si>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</si>
  <si>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</si>
  <si>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</si>
  <si>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</si>
  <si>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</si>
  <si>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</si>
  <si>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</si>
  <si>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</si>
  <si>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</si>
  <si>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</si>
  <si>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</si>
  <si>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</si>
  <si>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</si>
  <si>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</si>
  <si>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</si>
  <si>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</si>
  <si>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</si>
  <si>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</si>
  <si>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</si>
  <si>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</si>
  <si>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</si>
  <si>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</si>
  <si>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</si>
  <si>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</si>
  <si>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</si>
  <si>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</si>
  <si>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</si>
  <si>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</si>
  <si>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</si>
  <si>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</si>
  <si>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</si>
  <si>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</si>
  <si>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</si>
  <si>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</si>
  <si>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</si>
  <si>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</si>
  <si>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</si>
  <si>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</si>
  <si>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</si>
  <si>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</si>
  <si>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</si>
  <si>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</si>
  <si>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</si>
  <si>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</si>
  <si>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</si>
  <si>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</si>
  <si>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</si>
  <si>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</si>
  <si>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</si>
  <si>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</si>
  <si>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</si>
  <si>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</si>
  <si>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</si>
  <si>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</si>
  <si>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</si>
  <si>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</si>
  <si>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</si>
  <si>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</si>
  <si>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</si>
  <si>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</si>
  <si>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</si>
  <si>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</si>
  <si>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</si>
  <si>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</si>
  <si>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</si>
  <si>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</si>
  <si>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</si>
  <si>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</si>
  <si>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</si>
  <si>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</si>
  <si>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</si>
  <si>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</si>
  <si>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</si>
  <si>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</si>
  <si>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</si>
  <si>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</si>
  <si>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</si>
  <si>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</si>
  <si>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</si>
  <si>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</si>
  <si>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</si>
  <si>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</si>
  <si>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</si>
  <si>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</si>
  <si>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</si>
  <si>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</si>
  <si>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</si>
  <si>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</si>
  <si>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</si>
  <si>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</si>
  <si>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</si>
  <si>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</si>
  <si>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</si>
  <si>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</si>
  <si>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</si>
  <si>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</si>
  <si>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</si>
  <si>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</si>
  <si>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</si>
  <si>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</si>
  <si>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</si>
  <si>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</si>
  <si>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</si>
  <si>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</si>
  <si>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</si>
  <si>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</si>
  <si>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</si>
  <si>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</si>
  <si>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</si>
  <si>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</si>
  <si>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</si>
  <si>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</si>
  <si>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</si>
  <si>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</si>
  <si>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</si>
  <si>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</si>
  <si>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</si>
  <si>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</si>
  <si>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</si>
  <si>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</si>
  <si>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</si>
  <si>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</si>
  <si>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</si>
  <si>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</si>
  <si>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</si>
  <si>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</si>
  <si>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</si>
  <si>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</si>
  <si>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</si>
  <si>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</si>
  <si>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</si>
  <si>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</si>
  <si>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</si>
  <si>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</si>
  <si>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</si>
  <si>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</si>
  <si>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</si>
  <si>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</si>
  <si>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</si>
  <si>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</si>
  <si>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</si>
  <si>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</si>
  <si>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</si>
  <si>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</si>
  <si>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</si>
  <si>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</si>
  <si>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</si>
  <si>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</si>
  <si>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</si>
  <si>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</si>
  <si>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</si>
  <si>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</si>
  <si>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</si>
  <si>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</si>
  <si>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</si>
  <si>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</si>
  <si>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</si>
  <si>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</si>
  <si>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</si>
  <si>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</si>
  <si>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</si>
  <si>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</si>
  <si>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</si>
  <si>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</si>
  <si>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</si>
  <si>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</si>
  <si>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</si>
  <si>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</si>
  <si>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</si>
  <si>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</si>
  <si>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</si>
  <si>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</si>
  <si>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</si>
  <si>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</si>
  <si>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</si>
  <si>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</si>
  <si>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</si>
  <si>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</si>
  <si>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</si>
  <si>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</si>
  <si>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</si>
  <si>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</si>
  <si>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</si>
  <si>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</si>
  <si>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</si>
  <si>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</si>
  <si>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</si>
  <si>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</si>
  <si>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</si>
  <si>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</si>
  <si>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</si>
  <si>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</si>
  <si>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</si>
  <si>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</si>
  <si>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</si>
  <si>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</si>
  <si>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</si>
  <si>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</si>
  <si>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</si>
  <si>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</si>
  <si>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</si>
  <si>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</si>
  <si>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</si>
  <si>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</si>
  <si>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</si>
  <si>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</si>
  <si>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</si>
  <si>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</si>
  <si>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</si>
  <si>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</si>
  <si>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</si>
  <si>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</si>
  <si>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</si>
  <si>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</si>
  <si>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</si>
  <si>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</si>
  <si>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</si>
  <si>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</si>
  <si>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</si>
  <si>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</si>
  <si>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</si>
  <si>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</si>
  <si>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</si>
  <si>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</si>
  <si>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</si>
  <si>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</si>
  <si>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</si>
  <si>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</si>
  <si>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</si>
  <si>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</si>
  <si>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</si>
  <si>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</si>
  <si>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</si>
  <si>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</si>
  <si>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</si>
  <si>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</si>
  <si>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</si>
  <si>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</si>
  <si>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</si>
  <si>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</si>
  <si>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</si>
  <si>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</si>
  <si>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</si>
  <si>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</si>
  <si>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</si>
  <si>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</si>
  <si>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</si>
  <si>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</si>
  <si>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</si>
  <si>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</si>
  <si>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</si>
  <si>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</si>
  <si>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</si>
  <si>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</si>
  <si>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</si>
  <si>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</si>
  <si>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</si>
  <si>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</si>
  <si>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</si>
  <si>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</si>
  <si>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</si>
  <si>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</si>
  <si>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</si>
  <si>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</si>
  <si>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</si>
  <si>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</si>
  <si>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</si>
  <si>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</si>
  <si>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</si>
  <si>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</si>
  <si>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</si>
  <si>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</si>
  <si>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</si>
  <si>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</si>
  <si>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</si>
  <si>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</si>
  <si>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</si>
  <si>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</si>
  <si>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</si>
  <si>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</si>
  <si>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</si>
  <si>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</si>
  <si>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</si>
  <si>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</si>
  <si>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</si>
  <si>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</si>
  <si>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</si>
  <si>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</si>
  <si>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</si>
  <si>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</si>
  <si>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</si>
  <si>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</si>
  <si>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</si>
  <si>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</si>
  <si>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</si>
  <si>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</si>
  <si>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</si>
  <si>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</si>
  <si>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</si>
  <si>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</si>
  <si>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</si>
  <si>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</si>
  <si>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</si>
  <si>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</si>
  <si>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</si>
  <si>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</si>
  <si>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</si>
  <si>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</si>
  <si>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</si>
  <si>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</si>
  <si>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</si>
  <si>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</si>
  <si>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</si>
  <si>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</si>
  <si>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</si>
  <si>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</si>
  <si>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</si>
  <si>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</si>
  <si>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</si>
  <si>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</si>
  <si>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</si>
  <si>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</si>
  <si>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</si>
  <si>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</si>
  <si>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</si>
  <si>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</si>
  <si>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</si>
  <si>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</si>
  <si>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</si>
  <si>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</si>
  <si>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</si>
  <si>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</si>
  <si>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</si>
  <si>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</si>
  <si>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</si>
  <si>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</si>
  <si>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</si>
  <si>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</si>
  <si>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</si>
  <si>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</si>
  <si>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</si>
  <si>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</si>
  <si>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</si>
  <si>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</si>
  <si>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</si>
  <si>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</si>
  <si>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</si>
  <si>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</si>
  <si>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</si>
  <si>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</si>
  <si>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</si>
  <si>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</si>
  <si>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</si>
  <si>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</si>
  <si>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</si>
  <si>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</si>
  <si>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</si>
  <si>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</si>
  <si>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</si>
  <si>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</si>
  <si>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</si>
  <si>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</si>
  <si>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</si>
  <si>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</si>
  <si>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</si>
  <si>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</si>
  <si>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</si>
  <si>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</si>
  <si>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</si>
  <si>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</si>
  <si>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</si>
  <si>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</si>
  <si>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</si>
  <si>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</si>
  <si>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</si>
  <si>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</si>
  <si>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</si>
  <si>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</si>
  <si>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</si>
  <si>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</si>
  <si>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</si>
  <si>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</si>
  <si>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</si>
  <si>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</si>
  <si>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</si>
  <si>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</si>
  <si>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</si>
  <si>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</si>
  <si>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</si>
  <si>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</si>
  <si>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</si>
  <si>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</si>
  <si>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</si>
  <si>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</si>
  <si>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</si>
  <si>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</si>
  <si>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</si>
  <si>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</si>
  <si>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</si>
  <si>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</si>
  <si>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</si>
  <si>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</si>
  <si>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</si>
  <si>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</si>
  <si>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</si>
  <si>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</si>
  <si>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</si>
  <si>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</si>
  <si>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</si>
  <si>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</si>
  <si>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</si>
  <si>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</si>
  <si>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</si>
  <si>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</si>
  <si>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</si>
  <si>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</si>
  <si>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</si>
  <si>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</si>
  <si>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</si>
  <si>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</si>
  <si>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</si>
  <si>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</si>
  <si>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</si>
  <si>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</si>
  <si>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</si>
  <si>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</si>
  <si>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</si>
  <si>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</si>
  <si>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</si>
  <si>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</si>
  <si>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</si>
  <si>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</si>
  <si>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</si>
  <si>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</si>
  <si>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</si>
  <si>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</si>
  <si>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</si>
  <si>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</si>
  <si>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</si>
  <si>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</si>
  <si>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</si>
  <si>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</si>
  <si>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</si>
  <si>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</si>
  <si>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</si>
  <si>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</si>
  <si>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</si>
  <si>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</si>
  <si>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</si>
  <si>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</si>
  <si>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</si>
  <si>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</si>
  <si>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</si>
  <si>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</si>
  <si>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</si>
  <si>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</si>
  <si>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</si>
  <si>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</si>
  <si>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</si>
  <si>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</si>
  <si>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</si>
  <si>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</si>
  <si>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</si>
  <si>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</si>
  <si>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</si>
  <si>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</si>
  <si>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</si>
  <si>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</si>
  <si>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</si>
  <si>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</si>
  <si>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</si>
  <si>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</si>
  <si>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</si>
  <si>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</si>
  <si>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</si>
  <si>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</si>
  <si>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</si>
  <si>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</si>
  <si>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</si>
  <si>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</si>
  <si>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</si>
  <si>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</si>
  <si>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</si>
  <si>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</si>
  <si>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</si>
  <si>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</si>
  <si>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</si>
  <si>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</si>
  <si>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</si>
  <si>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</si>
  <si>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</si>
  <si>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</si>
  <si>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</si>
  <si>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</si>
  <si>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</si>
  <si>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</si>
  <si>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</si>
  <si>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</si>
  <si>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</si>
  <si>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</si>
  <si>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</si>
  <si>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</si>
  <si>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</si>
  <si>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</si>
  <si>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</si>
  <si>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</si>
  <si>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</si>
  <si>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</si>
  <si>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</si>
  <si>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</si>
  <si>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</si>
  <si>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</si>
  <si>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</si>
  <si>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</si>
  <si>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</si>
  <si>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</si>
  <si>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</si>
  <si>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</si>
  <si>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</si>
  <si>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</si>
  <si>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</si>
  <si>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</si>
  <si>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</si>
  <si>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</si>
  <si>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</si>
  <si>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</si>
  <si>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</si>
  <si>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</si>
  <si>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</si>
  <si>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</si>
  <si>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</si>
  <si>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</si>
  <si>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</si>
  <si>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</si>
  <si>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</si>
  <si>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</si>
  <si>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</si>
  <si>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</si>
  <si>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</si>
  <si>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</si>
  <si>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</si>
  <si>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</si>
  <si>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</si>
  <si>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</si>
  <si>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</si>
  <si>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</si>
  <si>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</si>
  <si>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</si>
  <si>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</si>
  <si>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</si>
  <si>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</si>
  <si>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</si>
  <si>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</si>
  <si>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</si>
  <si>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</si>
  <si>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</si>
  <si>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</si>
  <si>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</si>
  <si>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</si>
  <si>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</si>
  <si>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</si>
  <si>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</si>
  <si>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</si>
  <si>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</si>
  <si>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</si>
  <si>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</si>
  <si>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</si>
  <si>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</si>
  <si>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</si>
  <si>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</si>
  <si>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</si>
  <si>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</si>
  <si>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</si>
  <si>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</si>
  <si>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</si>
  <si>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</si>
  <si>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</si>
  <si>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</si>
  <si>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</si>
  <si>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</si>
  <si>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</si>
  <si>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</si>
  <si>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</si>
  <si>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</si>
  <si>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</si>
  <si>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</si>
  <si>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</si>
  <si>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</si>
  <si>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</si>
  <si>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</si>
  <si>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</si>
  <si>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</si>
  <si>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</si>
  <si>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</si>
  <si>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</si>
  <si>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</si>
  <si>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</si>
  <si>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</si>
  <si>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</si>
  <si>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</si>
  <si>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</si>
  <si>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</si>
  <si>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</si>
  <si>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</si>
  <si>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</si>
  <si>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</si>
  <si>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</si>
  <si>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</si>
  <si>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</si>
  <si>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</si>
  <si>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</si>
  <si>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</si>
  <si>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</si>
  <si>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</si>
  <si>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</si>
  <si>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</si>
  <si>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</si>
  <si>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</si>
  <si>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</si>
  <si>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</si>
  <si>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</si>
  <si>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</si>
  <si>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</si>
  <si>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</si>
  <si>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</si>
  <si>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</si>
  <si>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</si>
  <si>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</si>
  <si>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</si>
  <si>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</si>
  <si>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</si>
  <si>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</si>
  <si>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</si>
  <si>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</si>
  <si>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</si>
  <si>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</si>
  <si>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</si>
  <si>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</si>
  <si>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</si>
  <si>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</si>
  <si>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</si>
  <si>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</si>
  <si>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</si>
  <si>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</si>
  <si>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</si>
  <si>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</si>
  <si>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</si>
  <si>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</si>
  <si>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</si>
  <si>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</si>
  <si>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</si>
  <si>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</si>
  <si>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</si>
  <si>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</si>
  <si>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</si>
  <si>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</si>
  <si>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</si>
  <si>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</si>
  <si>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</si>
  <si>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</si>
  <si>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</si>
  <si>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</si>
  <si>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</si>
  <si>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</si>
  <si>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</si>
  <si>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</si>
  <si>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</si>
  <si>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</si>
  <si>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</si>
  <si>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</si>
  <si>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</si>
  <si>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</si>
  <si>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</si>
  <si>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</si>
  <si>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</si>
  <si>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</si>
  <si>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</si>
  <si>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</si>
  <si>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</si>
  <si>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</si>
  <si>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</si>
  <si>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</si>
  <si>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</si>
  <si>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</si>
  <si>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</si>
  <si>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</si>
  <si>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</si>
  <si>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</si>
  <si>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</si>
  <si>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</si>
  <si>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</si>
  <si>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</si>
  <si>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</si>
  <si>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</si>
  <si>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</si>
  <si>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</si>
  <si>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</si>
  <si>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</si>
  <si>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</si>
  <si>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</si>
  <si>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</si>
  <si>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</si>
  <si>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</si>
  <si>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</si>
  <si>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</si>
  <si>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</si>
  <si>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</si>
  <si>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</si>
  <si>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</si>
  <si>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</si>
  <si>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</si>
  <si>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</si>
  <si>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</si>
  <si>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</si>
  <si>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</si>
  <si>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</si>
  <si>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</si>
  <si>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</si>
  <si>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</si>
  <si>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</si>
  <si>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</si>
  <si>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</si>
  <si>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</si>
  <si>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</si>
  <si>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</si>
  <si>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</si>
  <si>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</si>
  <si>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</si>
  <si>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</si>
  <si>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</si>
  <si>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</si>
  <si>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</si>
  <si>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</si>
  <si>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</si>
  <si>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</si>
  <si>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</si>
  <si>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</si>
  <si>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</si>
  <si>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</si>
  <si>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</si>
  <si>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</si>
  <si>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</si>
  <si>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</si>
  <si>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</si>
  <si>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</si>
  <si>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</si>
  <si>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</si>
  <si>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</si>
  <si>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</si>
  <si>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</si>
  <si>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</si>
  <si>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</si>
  <si>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</si>
  <si>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</si>
  <si>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</si>
  <si>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</si>
  <si>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</si>
  <si>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</si>
  <si>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</si>
  <si>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</si>
  <si>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</si>
  <si>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</si>
  <si>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</si>
  <si>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</si>
  <si>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</si>
  <si>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</si>
  <si>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</si>
  <si>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</si>
  <si>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</si>
  <si>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</si>
  <si>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</si>
  <si>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</si>
  <si>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</si>
  <si>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</si>
  <si>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</si>
  <si>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</si>
  <si>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</si>
  <si>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</si>
  <si>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</si>
  <si>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</si>
  <si>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</si>
  <si>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</si>
  <si>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</si>
  <si>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</si>
  <si>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</si>
  <si>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</si>
  <si>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</si>
  <si>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</si>
  <si>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</si>
  <si>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</si>
  <si>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</si>
  <si>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</si>
  <si>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</si>
  <si>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</si>
  <si>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</si>
  <si>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</si>
  <si>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</si>
  <si>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</si>
  <si>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</si>
  <si>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</si>
  <si>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</si>
  <si>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</si>
  <si>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</si>
  <si>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</si>
  <si>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</si>
  <si>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</si>
  <si>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</si>
  <si>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</si>
  <si>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</si>
  <si>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</si>
  <si>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</si>
  <si>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</si>
  <si>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</si>
  <si>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</si>
  <si>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</si>
  <si>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</si>
  <si>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</si>
  <si>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</si>
  <si>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</si>
  <si>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</si>
  <si>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</si>
  <si>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</si>
  <si>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</si>
  <si>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</si>
  <si>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</si>
  <si>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</si>
  <si>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</si>
  <si>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</si>
  <si>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</si>
  <si>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</si>
  <si>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</si>
  <si>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</si>
  <si>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</si>
  <si>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</si>
  <si>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</si>
  <si>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</si>
  <si>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</si>
  <si>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</si>
  <si>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</si>
  <si>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</si>
  <si>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</si>
  <si>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</si>
  <si>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</si>
  <si>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</si>
  <si>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</si>
  <si>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</si>
  <si>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</si>
  <si>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</si>
  <si>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</si>
  <si>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</si>
  <si>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</si>
  <si>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</si>
  <si>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</si>
  <si>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</si>
  <si>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</si>
  <si>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</si>
  <si>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</si>
  <si>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</si>
  <si>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</si>
  <si>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</si>
  <si>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</si>
  <si>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</si>
  <si>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</si>
  <si>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</si>
  <si>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</si>
  <si>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</si>
  <si>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</si>
  <si>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</si>
  <si>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</si>
  <si>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</si>
  <si>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</si>
  <si>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</si>
  <si>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</si>
  <si>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</si>
  <si>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</si>
  <si>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</si>
  <si>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</si>
  <si>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</si>
  <si>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</si>
  <si>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</si>
  <si>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</si>
  <si>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</si>
  <si>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</si>
  <si>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</si>
  <si>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</si>
  <si>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</si>
  <si>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</si>
  <si>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</si>
  <si>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</si>
  <si>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</si>
  <si>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</si>
  <si>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</si>
  <si>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</si>
  <si>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</si>
  <si>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</si>
  <si>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</si>
  <si>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</si>
  <si>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</si>
  <si>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</si>
  <si>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</si>
  <si>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</si>
  <si>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</si>
  <si>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</si>
  <si>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</si>
  <si>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</si>
  <si>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</si>
  <si>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</si>
  <si>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</si>
  <si>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</si>
  <si>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</si>
  <si>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</si>
  <si>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</si>
  <si>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</si>
  <si>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</si>
  <si>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</si>
  <si>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</si>
  <si>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</si>
  <si>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</si>
  <si>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</si>
  <si>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</si>
  <si>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</si>
  <si>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</si>
  <si>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</si>
  <si>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</si>
  <si>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</si>
  <si>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</si>
  <si>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</si>
  <si>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</si>
  <si>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</si>
  <si>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</si>
  <si>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</si>
  <si>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</si>
  <si>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</si>
  <si>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</si>
  <si>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</si>
  <si>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</si>
  <si>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</si>
  <si>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</si>
  <si>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</si>
  <si>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</si>
  <si>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</si>
  <si>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</si>
  <si>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</si>
  <si>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</si>
  <si>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</si>
  <si>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</si>
  <si>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</si>
  <si>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</si>
  <si>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</si>
  <si>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</si>
  <si>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</si>
  <si>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</si>
  <si>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</si>
  <si>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</si>
  <si>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</si>
  <si>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</si>
  <si>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</si>
  <si>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</si>
  <si>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</si>
  <si>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</si>
  <si>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</si>
  <si>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</si>
  <si>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</si>
  <si>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</si>
  <si>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</si>
  <si>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</si>
  <si>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</si>
  <si>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</si>
  <si>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</si>
  <si>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</si>
  <si>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</si>
  <si>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</si>
  <si>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</si>
  <si>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</si>
  <si>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</si>
  <si>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</si>
  <si>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</si>
  <si>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</si>
  <si>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</si>
  <si>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</si>
  <si>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</si>
  <si>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</si>
  <si>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</si>
  <si>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</si>
  <si>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</si>
  <si>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</si>
  <si>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</si>
  <si>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</si>
  <si>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</si>
  <si>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</si>
  <si>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</si>
  <si>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</si>
  <si>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</si>
  <si>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</si>
  <si>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</si>
  <si>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</si>
  <si>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</si>
  <si>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</si>
  <si>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</si>
  <si>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</si>
  <si>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</si>
  <si>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</si>
  <si>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</si>
  <si>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</si>
  <si>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</si>
  <si>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</si>
  <si>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</si>
  <si>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</si>
  <si>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</si>
  <si>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</si>
  <si>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</si>
  <si>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</si>
  <si>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</si>
  <si>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</si>
  <si>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</si>
  <si>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</si>
  <si>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</si>
  <si>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</si>
  <si>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</si>
  <si>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</si>
  <si>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</si>
  <si>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</si>
  <si>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</si>
  <si>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</si>
  <si>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</si>
  <si>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</si>
  <si>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</si>
  <si>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</si>
  <si>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</si>
  <si>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</si>
  <si>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</si>
  <si>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</si>
  <si>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</si>
  <si>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</si>
  <si>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</si>
  <si>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</si>
  <si>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</si>
  <si>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</si>
  <si>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</si>
  <si>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</si>
  <si>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</si>
  <si>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</si>
  <si>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</si>
  <si>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</si>
  <si>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</si>
  <si>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</si>
  <si>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</si>
  <si>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</si>
  <si>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</si>
  <si>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</si>
  <si>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</si>
  <si>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</si>
  <si>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</si>
  <si>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</si>
  <si>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</si>
  <si>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</si>
  <si>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</si>
  <si>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</si>
  <si>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</si>
  <si>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</si>
  <si>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</si>
  <si>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</si>
  <si>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</si>
  <si>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</si>
  <si>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</si>
  <si>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</si>
  <si>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</si>
  <si>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</si>
  <si>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</si>
  <si>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</si>
  <si>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</si>
  <si>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</si>
  <si>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</si>
  <si>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</si>
  <si>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</si>
  <si>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</si>
  <si>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</si>
  <si>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</si>
  <si>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</si>
  <si>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</si>
  <si>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</si>
  <si>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</si>
  <si>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</si>
  <si>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</si>
  <si>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</si>
  <si>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</si>
  <si>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</si>
  <si>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</si>
  <si>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</si>
  <si>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</si>
  <si>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</si>
  <si>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</si>
  <si>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</si>
  <si>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</si>
  <si>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</si>
  <si>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</si>
  <si>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</si>
  <si>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</si>
  <si>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</si>
  <si>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</si>
  <si>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</si>
  <si>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</si>
  <si>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</si>
  <si>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</si>
  <si>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</si>
  <si>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</si>
  <si>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</si>
  <si>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</si>
  <si>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</si>
  <si>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</si>
  <si>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</si>
  <si>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</si>
  <si>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</si>
  <si>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</si>
  <si>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</si>
  <si>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</si>
  <si>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</si>
  <si>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</si>
  <si>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</si>
  <si>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</si>
  <si>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</si>
  <si>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</si>
  <si>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</si>
  <si>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</si>
  <si>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</si>
  <si>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</si>
  <si>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</si>
  <si>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</si>
  <si>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</si>
  <si>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</si>
  <si>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</si>
  <si>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</si>
  <si>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</si>
  <si>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</si>
  <si>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</si>
  <si>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</si>
  <si>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</si>
  <si>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</si>
  <si>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</si>
  <si>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</si>
  <si>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</si>
  <si>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</si>
  <si>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</si>
  <si>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</si>
  <si>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</si>
  <si>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</si>
  <si>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</si>
  <si>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</si>
  <si>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</si>
  <si>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</si>
  <si>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</si>
  <si>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</si>
  <si>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</si>
  <si>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</si>
  <si>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</si>
  <si>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</si>
  <si>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</si>
  <si>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</si>
  <si>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</si>
  <si>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</si>
  <si>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</si>
  <si>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</si>
  <si>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</si>
  <si>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</si>
  <si>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</si>
  <si>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</si>
  <si>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</si>
  <si>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</si>
  <si>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</si>
  <si>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</si>
  <si>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</si>
  <si>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</si>
  <si>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</si>
  <si>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</si>
  <si>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</si>
  <si>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</si>
  <si>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</si>
  <si>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</si>
  <si>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</si>
  <si>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</si>
  <si>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</si>
  <si>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</si>
  <si>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</si>
  <si>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</si>
  <si>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</si>
  <si>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</si>
  <si>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</si>
  <si>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</si>
  <si>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</si>
  <si>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</si>
  <si>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</si>
  <si>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</si>
  <si>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</si>
  <si>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</si>
  <si>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</si>
  <si>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</si>
  <si>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</si>
  <si>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</si>
  <si>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</si>
  <si>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</si>
  <si>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</si>
  <si>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</si>
  <si>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</si>
  <si>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</si>
  <si>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</si>
  <si>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</si>
  <si>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</si>
  <si>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</si>
  <si>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</si>
  <si>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</si>
  <si>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</si>
  <si>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</si>
  <si>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</si>
  <si>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</si>
  <si>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</si>
  <si>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</si>
  <si>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</si>
  <si>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</si>
  <si>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</si>
  <si>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</si>
  <si>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</si>
  <si>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</si>
  <si>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</si>
  <si>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</si>
  <si>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</si>
  <si>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</si>
  <si>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</si>
  <si>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</si>
  <si>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</si>
  <si>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</si>
  <si>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</si>
  <si>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</si>
  <si>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</si>
  <si>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</si>
  <si>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</si>
  <si>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</si>
  <si>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</si>
  <si>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</si>
  <si>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</si>
  <si>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</si>
  <si>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</si>
  <si>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</si>
  <si>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</si>
  <si>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</si>
  <si>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</si>
  <si>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</si>
  <si>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</si>
  <si>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</si>
  <si>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</si>
  <si>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</si>
  <si>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</si>
  <si>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</si>
  <si>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</si>
  <si>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</si>
  <si>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</si>
  <si>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</si>
  <si>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</si>
  <si>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</si>
  <si>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</si>
  <si>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</si>
  <si>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</si>
  <si>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</si>
  <si>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</si>
  <si>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</si>
  <si>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</si>
  <si>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</si>
  <si>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</si>
  <si>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</si>
  <si>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</si>
  <si>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</si>
  <si>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</si>
  <si>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</si>
  <si>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</si>
  <si>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</si>
  <si>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</si>
  <si>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</si>
  <si>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</si>
  <si>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</si>
  <si>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</si>
  <si>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</si>
  <si>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</si>
  <si>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</si>
  <si>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</si>
  <si>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</si>
  <si>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</si>
  <si>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</si>
  <si>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</si>
  <si>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</si>
  <si>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</si>
  <si>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</si>
  <si>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</si>
  <si>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</si>
  <si>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</si>
  <si>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</si>
  <si>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</si>
  <si>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</si>
  <si>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</si>
  <si>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</si>
  <si>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</si>
  <si>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</si>
  <si>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</si>
  <si>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</si>
  <si>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</si>
  <si>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</si>
  <si>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</si>
  <si>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</si>
  <si>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</si>
  <si>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</si>
  <si>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</si>
  <si>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</si>
  <si>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</si>
  <si>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</si>
  <si>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</si>
  <si>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</si>
  <si>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</si>
  <si>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</si>
  <si>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</si>
  <si>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</si>
  <si>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</si>
  <si>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</si>
  <si>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</si>
  <si>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</si>
  <si>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</si>
  <si>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</si>
  <si>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</si>
  <si>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</si>
  <si>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</si>
  <si>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</si>
  <si>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</si>
  <si>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</si>
  <si>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</si>
  <si>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</si>
  <si>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</si>
  <si>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</si>
  <si>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</si>
  <si>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</si>
  <si>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</si>
  <si>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</si>
  <si>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</si>
  <si>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</si>
  <si>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</si>
  <si>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</si>
  <si>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</si>
  <si>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</si>
  <si>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</si>
  <si>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</si>
  <si>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</si>
  <si>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</si>
  <si>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</si>
  <si>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</si>
  <si>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</si>
  <si>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</si>
  <si>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</si>
  <si>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</si>
  <si>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</si>
  <si>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</si>
  <si>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</si>
  <si>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</si>
  <si>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</si>
  <si>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</si>
  <si>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</si>
  <si>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</si>
  <si>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</si>
  <si>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</si>
  <si>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</si>
  <si>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</si>
  <si>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</si>
  <si>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</si>
  <si>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</si>
  <si>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</si>
  <si>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</si>
  <si>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</si>
  <si>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</si>
  <si>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</si>
  <si>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</si>
  <si>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</si>
  <si>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</si>
  <si>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</si>
  <si>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</si>
  <si>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</si>
  <si>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</si>
  <si>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</si>
  <si>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</si>
  <si>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</si>
  <si>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</si>
  <si>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</si>
  <si>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</si>
  <si>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</si>
  <si>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</si>
  <si>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</si>
  <si>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</si>
  <si>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</si>
  <si>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</si>
  <si>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</si>
  <si>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</si>
  <si>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</si>
  <si>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</si>
  <si>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</si>
  <si>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</si>
  <si>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</si>
  <si>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</si>
  <si>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</si>
  <si>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</si>
  <si>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</si>
  <si>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</si>
  <si>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</si>
  <si>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</si>
  <si>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</si>
  <si>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</si>
  <si>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</si>
  <si>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</si>
  <si>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</si>
  <si>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</si>
  <si>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</si>
  <si>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</si>
  <si>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</si>
  <si>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</si>
  <si>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</si>
  <si>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</si>
  <si>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</si>
  <si>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</si>
  <si>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</si>
  <si>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</si>
  <si>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</si>
  <si>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</si>
  <si>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</si>
  <si>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</si>
  <si>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</si>
  <si>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</si>
  <si>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</si>
  <si>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</si>
  <si>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</si>
  <si>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</si>
  <si>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</si>
  <si>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</si>
  <si>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</si>
  <si>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</si>
  <si>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</si>
  <si>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</si>
  <si>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</si>
  <si>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</si>
  <si>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</si>
  <si>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</si>
  <si>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</si>
  <si>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</si>
  <si>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</si>
  <si>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</si>
  <si>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</si>
  <si>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</si>
  <si>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</si>
  <si>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</si>
  <si>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</si>
  <si>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</si>
  <si>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</si>
  <si>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</si>
  <si>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</si>
  <si>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</si>
  <si>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</si>
  <si>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</si>
  <si>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</si>
  <si>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</si>
  <si>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</si>
  <si>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</si>
  <si>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</si>
  <si>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</si>
  <si>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</si>
  <si>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</si>
  <si>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</si>
  <si>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</si>
  <si>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</si>
  <si>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</si>
  <si>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</si>
  <si>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</si>
  <si>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</si>
  <si>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</si>
  <si>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</si>
  <si>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</si>
  <si>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</si>
  <si>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</si>
  <si>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</si>
  <si>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</si>
  <si>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</si>
  <si>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</si>
  <si>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</si>
  <si>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</si>
  <si>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</si>
  <si>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</si>
  <si>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</si>
  <si>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</si>
  <si>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</si>
  <si>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</si>
  <si>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</si>
  <si>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</si>
  <si>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</si>
  <si>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</si>
  <si>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</si>
  <si>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</si>
  <si>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</si>
  <si>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</si>
  <si>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</si>
  <si>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</si>
  <si>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</si>
  <si>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</si>
  <si>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</si>
  <si>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</si>
  <si>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</si>
  <si>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</si>
  <si>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</si>
  <si>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</si>
  <si>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</si>
  <si>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</si>
  <si>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</si>
  <si>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</si>
  <si>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</si>
  <si>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</si>
  <si>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</si>
  <si>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</si>
  <si>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</si>
  <si>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</si>
  <si>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</si>
  <si>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</si>
  <si>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</si>
  <si>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</si>
  <si>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</si>
  <si>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</si>
  <si>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</si>
  <si>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</si>
  <si>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</si>
  <si>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</si>
  <si>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</si>
  <si>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</si>
  <si>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</si>
  <si>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</si>
  <si>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</si>
  <si>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</si>
  <si>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</si>
  <si>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</si>
  <si>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</si>
  <si>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</si>
  <si>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</si>
  <si>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</si>
  <si>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</si>
  <si>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</si>
  <si>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</si>
  <si>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</si>
  <si>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</si>
  <si>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</si>
  <si>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</si>
  <si>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</si>
  <si>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</si>
  <si>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</si>
  <si>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</si>
  <si>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</si>
  <si>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</si>
  <si>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</si>
  <si>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</si>
  <si>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</si>
  <si>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</si>
  <si>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</si>
  <si>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</si>
  <si>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</si>
  <si>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</si>
  <si>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</si>
  <si>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</si>
  <si>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</si>
  <si>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</si>
  <si>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</si>
  <si>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</si>
  <si>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</si>
  <si>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</si>
  <si>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</si>
  <si>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</si>
  <si>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</si>
  <si>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</si>
  <si>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</si>
  <si>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</si>
  <si>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</si>
  <si>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</si>
  <si>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</si>
  <si>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</si>
  <si>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</si>
  <si>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</si>
  <si>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</si>
  <si>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</si>
  <si>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</si>
  <si>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</si>
  <si>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</si>
  <si>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</si>
  <si>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</si>
  <si>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</si>
  <si>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</si>
  <si>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</si>
  <si>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</si>
  <si>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</si>
  <si>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</si>
  <si>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</si>
  <si>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</si>
  <si>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</si>
  <si>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</si>
  <si>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</si>
  <si>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</si>
  <si>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</si>
  <si>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</si>
  <si>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</si>
  <si>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</si>
  <si>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</si>
  <si>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</si>
  <si>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</si>
  <si>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</si>
  <si>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</si>
  <si>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</si>
  <si>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</si>
  <si>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</si>
  <si>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</si>
  <si>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</si>
  <si>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</si>
  <si>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</si>
  <si>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</si>
  <si>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</si>
  <si>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</si>
  <si>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</si>
  <si>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</si>
  <si>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</si>
  <si>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</si>
  <si>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</si>
  <si>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</si>
  <si>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</si>
  <si>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</si>
  <si>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</si>
  <si>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</si>
  <si>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</si>
  <si>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</si>
  <si>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</si>
  <si>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</si>
  <si>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</si>
  <si>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</si>
  <si>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</si>
  <si>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</si>
  <si>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</si>
  <si>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</si>
  <si>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</si>
  <si>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</si>
  <si>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</si>
  <si>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</si>
  <si>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</si>
  <si>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</si>
  <si>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</si>
  <si>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</si>
  <si>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</si>
  <si>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</si>
  <si>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</si>
  <si>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</si>
  <si>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</si>
  <si>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</si>
  <si>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</si>
  <si>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</si>
  <si>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</si>
  <si>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</si>
  <si>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</si>
  <si>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</si>
  <si>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</si>
  <si>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</si>
  <si>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</si>
  <si>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</si>
  <si>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</si>
  <si>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</si>
  <si>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</si>
  <si>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</si>
  <si>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</si>
  <si>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</si>
  <si>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</si>
  <si>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</si>
  <si>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</si>
  <si>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</si>
  <si>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</si>
  <si>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</si>
  <si>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</si>
  <si>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</si>
  <si>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</si>
  <si>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</si>
  <si>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</si>
  <si>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</si>
  <si>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</si>
  <si>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</si>
  <si>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</si>
  <si>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</si>
  <si>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</si>
  <si>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</si>
  <si>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</si>
  <si>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</si>
  <si>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</si>
  <si>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</si>
  <si>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</si>
  <si>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</si>
  <si>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</si>
  <si>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</si>
  <si>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</si>
  <si>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</si>
  <si>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</si>
  <si>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</si>
  <si>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</si>
  <si>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</si>
  <si>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</si>
  <si>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</si>
  <si>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</si>
  <si>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</si>
  <si>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</si>
  <si>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</si>
  <si>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</si>
  <si>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</si>
  <si>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</si>
  <si>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</si>
  <si>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</si>
  <si>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</si>
  <si>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</si>
  <si>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</si>
  <si>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</si>
  <si>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</si>
  <si>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</si>
  <si>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</si>
  <si>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</si>
  <si>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</si>
  <si>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</si>
  <si>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</si>
  <si>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</si>
  <si>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</si>
  <si>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</si>
  <si>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</si>
  <si>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</si>
  <si>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</si>
  <si>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</si>
  <si>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</si>
  <si>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</si>
  <si>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</si>
  <si>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</si>
  <si>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</si>
  <si>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</si>
  <si>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</si>
  <si>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</si>
  <si>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</si>
  <si>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</si>
  <si>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</si>
  <si>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</si>
  <si>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</si>
  <si>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</si>
  <si>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</si>
  <si>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</si>
  <si>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</si>
  <si>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</si>
  <si>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</si>
  <si>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</si>
  <si>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</si>
  <si>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</si>
  <si>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</si>
  <si>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</si>
  <si>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</si>
  <si>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</si>
  <si>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</si>
  <si>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</si>
  <si>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</si>
  <si>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</si>
  <si>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</si>
  <si>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</si>
  <si>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</si>
  <si>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</si>
  <si>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</si>
  <si>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</si>
  <si>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</si>
  <si>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</si>
  <si>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</si>
  <si>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</si>
  <si>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</si>
  <si>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</si>
  <si>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</si>
  <si>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</si>
  <si>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</si>
  <si>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</si>
  <si>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</si>
  <si>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</si>
  <si>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</si>
  <si>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</si>
  <si>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</si>
  <si>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</si>
  <si>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</si>
  <si>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</si>
  <si>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</si>
  <si>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</si>
  <si>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</si>
  <si>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</si>
  <si>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</si>
  <si>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</si>
  <si>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</si>
  <si>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</si>
  <si>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</si>
  <si>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</si>
  <si>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</si>
  <si>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</si>
  <si>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</si>
  <si>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</si>
  <si>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</si>
  <si>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</si>
  <si>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</si>
  <si>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</si>
  <si>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</si>
  <si>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</si>
  <si>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</si>
  <si>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</si>
  <si>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</si>
  <si>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</si>
  <si>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</si>
  <si>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</si>
  <si>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</si>
  <si>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</si>
  <si>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</si>
  <si>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</si>
  <si>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</si>
  <si>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</si>
  <si>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</si>
  <si>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</si>
  <si>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</si>
  <si>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</si>
  <si>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</si>
  <si>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</si>
  <si>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</si>
  <si>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</si>
  <si>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</si>
  <si>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</si>
  <si>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</si>
  <si>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</si>
  <si>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</si>
  <si>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</si>
  <si>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</si>
  <si>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</si>
  <si>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</si>
  <si>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</si>
  <si>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</si>
  <si>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</si>
  <si>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</si>
  <si>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</si>
  <si>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</si>
  <si>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</si>
  <si>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</si>
  <si>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</si>
  <si>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</si>
  <si>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</si>
  <si>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</si>
  <si>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</si>
  <si>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</si>
  <si>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</si>
  <si>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</si>
  <si>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</si>
  <si>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</si>
  <si>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</si>
  <si>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</si>
  <si>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</si>
  <si>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</si>
  <si>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</si>
  <si>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</si>
  <si>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</si>
  <si>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</si>
  <si>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</si>
  <si>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</si>
  <si>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</si>
  <si>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</si>
  <si>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</si>
  <si>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</si>
  <si>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</si>
  <si>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</si>
  <si>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</si>
  <si>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</si>
  <si>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</si>
  <si>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</si>
  <si>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</si>
  <si>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</si>
  <si>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</si>
  <si>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</si>
  <si>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</si>
  <si>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</si>
  <si>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</si>
  <si>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</si>
  <si>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</si>
  <si>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</si>
  <si>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</si>
  <si>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</si>
  <si>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</si>
  <si>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</si>
  <si>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</si>
  <si>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</si>
  <si>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</si>
  <si>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</si>
  <si>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</si>
  <si>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</si>
  <si>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</si>
  <si>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</si>
  <si>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</si>
  <si>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</si>
  <si>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</si>
  <si>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</si>
  <si>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</si>
  <si>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</si>
  <si>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</si>
  <si>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</si>
  <si>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</si>
  <si>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</si>
  <si>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</si>
  <si>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</si>
  <si>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</si>
  <si>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</si>
  <si>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</si>
  <si>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</si>
  <si>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</si>
  <si>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</si>
  <si>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</si>
  <si>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</si>
  <si>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</si>
  <si>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</si>
  <si>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</si>
  <si>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</si>
  <si>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</si>
  <si>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</si>
  <si>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</si>
  <si>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</si>
  <si>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</si>
  <si>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</si>
  <si>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</si>
  <si>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</si>
  <si>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</si>
  <si>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</si>
  <si>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</si>
  <si>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</si>
  <si>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</si>
  <si>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</si>
  <si>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</si>
  <si>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</si>
  <si>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</si>
  <si>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</si>
  <si>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</si>
  <si>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</si>
  <si>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</si>
  <si>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</si>
  <si>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</si>
  <si>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</si>
  <si>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</si>
  <si>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</si>
  <si>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</si>
  <si>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</si>
  <si>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</si>
  <si>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</si>
  <si>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</si>
  <si>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</si>
  <si>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</si>
  <si>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</si>
  <si>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</si>
  <si>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</si>
  <si>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</si>
  <si>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</si>
  <si>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</si>
  <si>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</si>
  <si>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</si>
  <si>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</si>
  <si>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</si>
  <si>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</si>
  <si>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</si>
  <si>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</si>
  <si>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</si>
  <si>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</si>
  <si>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</si>
  <si>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</si>
  <si>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</si>
  <si>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</si>
  <si>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</si>
  <si>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</si>
  <si>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</si>
  <si>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</si>
  <si>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</si>
  <si>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</si>
  <si>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</si>
  <si>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</si>
  <si>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</si>
  <si>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</si>
  <si>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</si>
  <si>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</si>
  <si>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</si>
  <si>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</si>
  <si>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</si>
  <si>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</si>
  <si>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</si>
  <si>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</si>
  <si>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</si>
  <si>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</si>
  <si>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</si>
  <si>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</si>
  <si>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</si>
  <si>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</si>
  <si>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</si>
  <si>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</si>
  <si>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</si>
  <si>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</si>
  <si>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</si>
  <si>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</si>
  <si>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</si>
  <si>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</si>
  <si>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</si>
  <si>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</si>
  <si>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</si>
  <si>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</si>
  <si>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</si>
  <si>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</si>
  <si>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</si>
  <si>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</si>
  <si>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</si>
  <si>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</si>
  <si>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</si>
  <si>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</si>
  <si>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</si>
  <si>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</si>
  <si>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</si>
  <si>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</si>
  <si>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</si>
  <si>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</si>
  <si>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</si>
  <si>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</si>
  <si>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</si>
  <si>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</si>
  <si>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</si>
  <si>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</si>
  <si>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</si>
  <si>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</si>
  <si>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</si>
  <si>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</si>
  <si>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</si>
  <si>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</si>
  <si>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</si>
  <si>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</si>
  <si>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</si>
  <si>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</si>
  <si>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</si>
  <si>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</si>
  <si>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</si>
  <si>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</si>
  <si>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</si>
  <si>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</si>
  <si>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</si>
  <si>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</si>
  <si>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</si>
  <si>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</si>
  <si>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</si>
  <si>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</si>
  <si>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</si>
  <si>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</si>
  <si>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</si>
  <si>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</si>
  <si>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</si>
  <si>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</si>
  <si>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</si>
  <si>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</si>
  <si>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</si>
  <si>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</si>
  <si>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</si>
  <si>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</si>
  <si>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</si>
  <si>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</si>
  <si>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</si>
  <si>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</si>
  <si>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</si>
  <si>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</si>
  <si>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</si>
  <si>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</si>
  <si>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</si>
  <si>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</si>
  <si>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</si>
  <si>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</si>
  <si>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</si>
  <si>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</si>
  <si>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</si>
  <si>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</si>
  <si>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</si>
  <si>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</si>
  <si>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</si>
  <si>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</si>
  <si>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</si>
  <si>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</si>
  <si>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</si>
  <si>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</si>
  <si>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</si>
  <si>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</si>
  <si>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</si>
  <si>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</si>
  <si>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</si>
  <si>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</si>
  <si>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</si>
  <si>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</si>
  <si>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</si>
  <si>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</si>
  <si>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</si>
  <si>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</si>
  <si>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</si>
  <si>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</si>
  <si>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</si>
  <si>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</si>
  <si>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</si>
  <si>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</si>
  <si>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</si>
  <si>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</si>
  <si>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</si>
  <si>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</si>
  <si>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</si>
  <si>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</si>
  <si>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</si>
  <si>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</si>
  <si>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</si>
  <si>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</si>
  <si>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</si>
  <si>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</si>
  <si>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</si>
  <si>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</si>
  <si>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</si>
  <si>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</si>
  <si>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</si>
  <si>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</si>
  <si>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</si>
  <si>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</si>
  <si>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</si>
  <si>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</si>
  <si>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</si>
  <si>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</si>
  <si>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</si>
  <si>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</si>
  <si>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</si>
  <si>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</si>
  <si>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</si>
  <si>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</si>
  <si>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</si>
  <si>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</si>
  <si>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</si>
  <si>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</si>
  <si>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</si>
  <si>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</si>
  <si>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</si>
  <si>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</si>
  <si>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</si>
  <si>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</si>
  <si>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</si>
  <si>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</si>
  <si>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</si>
  <si>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</si>
  <si>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</si>
  <si>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</si>
  <si>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</si>
  <si>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</si>
  <si>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</si>
  <si>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</si>
  <si>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</si>
  <si>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</si>
  <si>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</si>
  <si>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</si>
  <si>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</si>
  <si>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</si>
  <si>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</si>
  <si>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</si>
  <si>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</si>
  <si>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</si>
  <si>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</si>
  <si>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</si>
  <si>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</si>
  <si>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</si>
  <si>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</si>
  <si>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</si>
  <si>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</si>
  <si>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</si>
  <si>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</si>
  <si>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</si>
  <si>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</si>
  <si>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</si>
  <si>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</si>
  <si>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</si>
  <si>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</si>
  <si>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</si>
  <si>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</si>
  <si>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</si>
  <si>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</si>
  <si>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</si>
  <si>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</si>
  <si>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</si>
  <si>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</si>
  <si>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</si>
  <si>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</si>
  <si>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</si>
  <si>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</si>
  <si>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</si>
  <si>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</si>
  <si>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</si>
  <si>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</si>
  <si>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</si>
  <si>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</si>
  <si>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</si>
  <si>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</si>
  <si>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</si>
  <si>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</si>
  <si>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</si>
  <si>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</si>
  <si>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</si>
  <si>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</si>
  <si>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</si>
  <si>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</si>
  <si>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</si>
  <si>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</si>
  <si>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</si>
  <si>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</si>
  <si>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</si>
  <si>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</si>
  <si>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</si>
  <si>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</si>
  <si>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</si>
  <si>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</si>
  <si>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</si>
  <si>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</si>
  <si>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</si>
  <si>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</si>
  <si>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</si>
  <si>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</si>
  <si>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</si>
  <si>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</si>
  <si>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</si>
  <si>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</si>
  <si>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</si>
  <si>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</si>
  <si>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</si>
  <si>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</si>
  <si>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</si>
  <si>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</si>
  <si>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</si>
  <si>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</si>
  <si>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</si>
  <si>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</si>
  <si>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</si>
  <si>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</si>
  <si>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</si>
  <si>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</si>
  <si>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</si>
  <si>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</si>
  <si>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</si>
  <si>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</si>
  <si>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</si>
  <si>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</si>
  <si>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</si>
  <si>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</si>
  <si>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</si>
  <si>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</si>
  <si>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</si>
  <si>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</si>
  <si>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</si>
  <si>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</si>
  <si>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</si>
  <si>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</si>
  <si>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</si>
  <si>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</si>
  <si>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</si>
  <si>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</si>
  <si>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</si>
  <si>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</si>
  <si>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</si>
  <si>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</si>
  <si>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</si>
  <si>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</si>
  <si>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</si>
  <si>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</si>
  <si>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</si>
  <si>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</si>
  <si>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</si>
  <si>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</si>
  <si>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</si>
  <si>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</si>
  <si>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</si>
  <si>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</si>
  <si>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</si>
  <si>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</si>
  <si>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</si>
  <si>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</si>
  <si>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</si>
  <si>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</si>
  <si>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</si>
  <si>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</si>
  <si>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</si>
  <si>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</si>
  <si>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</si>
  <si>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</si>
  <si>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</si>
  <si>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</si>
  <si>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</si>
  <si>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</si>
  <si>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</si>
  <si>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</si>
  <si>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</si>
  <si>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</si>
  <si>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</si>
  <si>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</si>
  <si>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</si>
  <si>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</si>
  <si>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</si>
  <si>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</si>
  <si>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</si>
  <si>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</si>
  <si>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</si>
  <si>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</si>
  <si>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</si>
  <si>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</si>
  <si>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</si>
  <si>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</si>
  <si>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</si>
  <si>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</si>
  <si>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</si>
  <si>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</si>
  <si>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</si>
  <si>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</si>
  <si>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</si>
  <si>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</si>
  <si>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</si>
  <si>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</si>
  <si>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</si>
  <si>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</si>
  <si>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</si>
  <si>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</si>
  <si>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</si>
  <si>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</si>
  <si>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</si>
  <si>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</si>
  <si>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</si>
  <si>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</si>
  <si>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</si>
  <si>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</si>
  <si>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</si>
  <si>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</si>
  <si>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</si>
  <si>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</si>
  <si>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</si>
  <si>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</si>
  <si>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</si>
  <si>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</si>
  <si>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</si>
  <si>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</si>
  <si>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</si>
  <si>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</si>
  <si>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</si>
  <si>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</si>
  <si>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</si>
  <si>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</si>
  <si>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</si>
  <si>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</si>
  <si>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</si>
  <si>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</si>
  <si>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</si>
  <si>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</si>
  <si>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</si>
  <si>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</si>
  <si>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</si>
  <si>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</si>
  <si>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</si>
  <si>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</si>
  <si>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</si>
  <si>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</si>
  <si>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</si>
  <si>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</si>
  <si>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</si>
  <si>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</si>
  <si>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</si>
  <si>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</si>
  <si>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</si>
  <si>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</si>
  <si>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</si>
  <si>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</si>
  <si>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</si>
  <si>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</si>
  <si>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</si>
  <si>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</si>
  <si>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</si>
  <si>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</si>
  <si>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</si>
  <si>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</si>
  <si>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</si>
  <si>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</si>
  <si>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</si>
  <si>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</si>
  <si>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</si>
  <si>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</si>
  <si>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</si>
  <si>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</si>
  <si>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</si>
  <si>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</si>
  <si>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</si>
  <si>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</si>
  <si>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</si>
  <si>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</si>
  <si>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</si>
  <si>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</si>
  <si>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</si>
  <si>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</si>
  <si>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</si>
  <si>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</si>
  <si>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</si>
  <si>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</si>
  <si>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</si>
  <si>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</si>
  <si>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</si>
  <si>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</si>
  <si>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</si>
  <si>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</si>
  <si>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</si>
  <si>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</si>
  <si>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</si>
  <si>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</si>
  <si>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</si>
  <si>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</si>
  <si>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</si>
  <si>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</si>
  <si>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</si>
  <si>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</si>
  <si>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</si>
  <si>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</si>
  <si>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</si>
  <si>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</si>
  <si>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</si>
  <si>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</si>
  <si>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</si>
  <si>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</si>
  <si>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</si>
  <si>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</si>
  <si>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</si>
  <si>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</si>
  <si>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</si>
  <si>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</si>
  <si>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</si>
  <si>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</si>
  <si>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</si>
  <si>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</si>
  <si>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</si>
  <si>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</si>
  <si>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</si>
  <si>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</si>
  <si>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</si>
  <si>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</si>
  <si>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</si>
  <si>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</si>
  <si>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</si>
  <si>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</si>
  <si>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</si>
  <si>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</si>
  <si>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</si>
  <si>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</si>
  <si>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</si>
  <si>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</si>
  <si>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</si>
  <si>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</si>
  <si>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</si>
  <si>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</si>
  <si>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</si>
  <si>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</si>
  <si>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</si>
  <si>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</si>
  <si>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</si>
  <si>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</si>
  <si>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</si>
  <si>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</si>
  <si>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</si>
  <si>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</si>
  <si>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</si>
  <si>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</si>
  <si>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</si>
  <si>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</si>
  <si>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</si>
  <si>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</si>
  <si>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</si>
  <si>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</si>
  <si>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</si>
  <si>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</si>
  <si>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</si>
  <si>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</si>
  <si>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</si>
  <si>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</si>
  <si>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</si>
  <si>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</si>
  <si>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</si>
  <si>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</si>
  <si>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</si>
  <si>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</si>
  <si>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</si>
  <si>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</si>
  <si>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</si>
  <si>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</si>
  <si>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</si>
  <si>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</si>
  <si>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</si>
  <si>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</si>
  <si>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</si>
  <si>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</si>
  <si>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</si>
  <si>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</si>
  <si>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</si>
  <si>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</si>
  <si>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</si>
  <si>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</si>
  <si>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</si>
  <si>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</si>
  <si>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</si>
  <si>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</si>
  <si>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</si>
  <si>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</si>
  <si>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</si>
  <si>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</si>
  <si>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</si>
  <si>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</si>
  <si>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</si>
  <si>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</si>
  <si>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</si>
  <si>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</si>
  <si>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</si>
  <si>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</si>
  <si>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</si>
  <si>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</si>
  <si>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</si>
  <si>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</si>
  <si>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</si>
  <si>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</si>
  <si>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</si>
  <si>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</si>
  <si>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</si>
  <si>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</si>
  <si>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</si>
  <si>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</si>
  <si>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</si>
  <si>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</si>
  <si>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</si>
  <si>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</si>
  <si>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</si>
  <si>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</si>
  <si>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</si>
  <si>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</si>
  <si>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</si>
  <si>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</si>
  <si>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</si>
  <si>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</si>
  <si>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</si>
  <si>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</si>
  <si>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</si>
  <si>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</si>
  <si>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</si>
  <si>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</si>
  <si>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</si>
  <si>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</si>
  <si>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</si>
  <si>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</si>
  <si>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</si>
  <si>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</si>
  <si>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</si>
  <si>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</si>
  <si>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</si>
  <si>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</si>
  <si>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</si>
  <si>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</si>
  <si>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</si>
  <si>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</si>
  <si>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</si>
  <si>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</si>
  <si>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</si>
  <si>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</si>
  <si>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</si>
  <si>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</si>
  <si>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</si>
  <si>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</si>
  <si>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</si>
  <si>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</si>
  <si>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</si>
  <si>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</si>
  <si>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</si>
  <si>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</si>
  <si>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</si>
  <si>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</si>
  <si>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</si>
  <si>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</si>
  <si>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</si>
  <si>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</si>
  <si>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</si>
  <si>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</si>
  <si>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</si>
  <si>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</si>
  <si>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</si>
  <si>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</si>
  <si>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</si>
  <si>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</si>
  <si>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</si>
  <si>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</si>
  <si>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</si>
  <si>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</si>
  <si>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</si>
  <si>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</si>
  <si>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</si>
  <si>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</si>
  <si>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</si>
  <si>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</si>
  <si>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</si>
  <si>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</si>
  <si>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</si>
  <si>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</si>
  <si>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</si>
  <si>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</si>
  <si>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</si>
  <si>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</si>
  <si>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</si>
  <si>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</si>
  <si>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</si>
  <si>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</si>
  <si>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</si>
  <si>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</si>
  <si>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</si>
  <si>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</si>
  <si>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</si>
  <si>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</si>
  <si>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</si>
  <si>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</si>
  <si>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</si>
  <si>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</si>
  <si>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</si>
  <si>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</si>
  <si>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</si>
  <si>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</si>
  <si>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</si>
  <si>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</si>
  <si>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</si>
  <si>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</si>
  <si>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</si>
  <si>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</si>
  <si>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</si>
  <si>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</si>
  <si>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</si>
  <si>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</si>
  <si>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</si>
  <si>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</si>
  <si>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</si>
  <si>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</si>
  <si>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</si>
  <si>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</si>
  <si>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</si>
  <si>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</si>
  <si>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</si>
  <si>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</si>
  <si>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</si>
  <si>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</si>
  <si>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</si>
  <si>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</si>
  <si>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</si>
  <si>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</si>
  <si>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</si>
  <si>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</si>
  <si>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</si>
  <si>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</si>
  <si>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</si>
  <si>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</si>
  <si>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</si>
  <si>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</si>
  <si>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</si>
  <si>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</si>
  <si>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</si>
  <si>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</si>
  <si>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</si>
  <si>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</si>
  <si>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</si>
  <si>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</si>
  <si>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</si>
  <si>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</si>
  <si>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</si>
  <si>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</si>
  <si>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</si>
  <si>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</si>
  <si>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</si>
  <si>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</si>
  <si>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</si>
  <si>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</si>
  <si>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</si>
  <si>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</si>
  <si>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</si>
  <si>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</si>
  <si>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</si>
  <si>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</si>
  <si>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</si>
  <si>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</si>
  <si>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</si>
  <si>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</si>
  <si>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</si>
  <si>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</si>
  <si>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</si>
  <si>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</si>
  <si>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</si>
  <si>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</si>
  <si>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</si>
  <si>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</si>
  <si>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</si>
  <si>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</si>
  <si>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</si>
  <si>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</si>
  <si>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</si>
  <si>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</si>
  <si>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</si>
  <si>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</si>
  <si>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</si>
  <si>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</si>
  <si>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</si>
  <si>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</si>
  <si>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</si>
  <si>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</si>
  <si>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</si>
  <si>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</si>
  <si>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</si>
  <si>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</si>
  <si>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</si>
  <si>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</si>
  <si>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</si>
  <si>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</si>
  <si>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</si>
  <si>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</si>
  <si>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</si>
  <si>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</si>
  <si>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</si>
  <si>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</si>
  <si>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</si>
  <si>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</si>
  <si>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</si>
  <si>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</si>
  <si>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</si>
  <si>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</si>
  <si>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</si>
  <si>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</si>
  <si>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</si>
  <si>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</si>
  <si>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</si>
  <si>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</si>
  <si>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</si>
  <si>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</si>
  <si>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</si>
  <si>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</si>
  <si>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</si>
  <si>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</si>
  <si>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</si>
  <si>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</si>
  <si>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</si>
  <si>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</si>
  <si>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</si>
  <si>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</si>
  <si>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</si>
  <si>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</si>
  <si>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</si>
  <si>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</si>
  <si>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</si>
  <si>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</si>
  <si>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</si>
  <si>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</si>
  <si>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</si>
  <si>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</si>
  <si>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</si>
  <si>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</si>
  <si>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</si>
  <si>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</si>
  <si>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</si>
  <si>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</si>
  <si>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</si>
  <si>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</si>
  <si>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</si>
  <si>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</si>
  <si>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</si>
  <si>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</si>
  <si>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</si>
  <si>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</si>
  <si>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</si>
  <si>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</si>
  <si>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</si>
  <si>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</si>
  <si>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</si>
  <si>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</si>
  <si>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</si>
  <si>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</si>
  <si>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</si>
  <si>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</si>
  <si>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</si>
  <si>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</si>
  <si>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</si>
  <si>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</si>
  <si>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</si>
  <si>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</si>
  <si>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</si>
  <si>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</si>
  <si>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</si>
  <si>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</si>
  <si>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</si>
  <si>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</si>
  <si>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</si>
  <si>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</si>
  <si>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</si>
  <si>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</si>
  <si>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</si>
  <si>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</si>
  <si>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</si>
  <si>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</si>
  <si>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</si>
  <si>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</si>
  <si>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</si>
  <si>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</si>
  <si>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</si>
  <si>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</si>
  <si>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</si>
  <si>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</si>
  <si>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</si>
  <si>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</si>
  <si>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</si>
  <si>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</si>
  <si>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</si>
  <si>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</si>
  <si>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</si>
  <si>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</si>
  <si>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</si>
  <si>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</si>
  <si>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</si>
  <si>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</si>
  <si>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</si>
  <si>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</si>
  <si>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</si>
  <si>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</si>
  <si>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</si>
  <si>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</si>
  <si>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</si>
  <si>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</si>
  <si>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</si>
  <si>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</si>
  <si>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</si>
  <si>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</si>
  <si>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</si>
  <si>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</si>
  <si>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</si>
  <si>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</si>
  <si>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</si>
  <si>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</si>
  <si>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</si>
  <si>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</si>
  <si>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</si>
  <si>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</si>
  <si>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</si>
  <si>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</si>
  <si>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</si>
  <si>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</si>
  <si>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</si>
  <si>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</si>
  <si>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</si>
  <si>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</si>
  <si>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</si>
  <si>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</si>
  <si>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</si>
  <si>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</si>
  <si>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</si>
  <si>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</si>
  <si>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</si>
  <si>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</si>
  <si>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</si>
  <si>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</si>
  <si>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</si>
  <si>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</si>
  <si>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</si>
  <si>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</si>
  <si>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</si>
  <si>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</si>
  <si>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</si>
  <si>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</si>
  <si>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</si>
  <si>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</si>
  <si>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</si>
  <si>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</si>
  <si>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</si>
  <si>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</si>
  <si>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</si>
  <si>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</si>
  <si>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</si>
  <si>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</si>
  <si>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</si>
  <si>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</si>
  <si>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</si>
  <si>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</si>
  <si>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</si>
  <si>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</si>
  <si>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</si>
  <si>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</si>
  <si>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</si>
  <si>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</si>
  <si>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</si>
  <si>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</si>
  <si>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</si>
  <si>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</si>
  <si>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</si>
  <si>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</si>
  <si>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</si>
  <si>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</si>
  <si>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</si>
  <si>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</si>
  <si>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</si>
  <si>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</si>
  <si>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</si>
  <si>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</si>
  <si>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</si>
  <si>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</si>
  <si>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</si>
  <si>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</si>
  <si>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</si>
  <si>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</si>
  <si>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</si>
  <si>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</si>
  <si>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</si>
  <si>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</si>
  <si>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</si>
  <si>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</si>
  <si>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</si>
  <si>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</si>
  <si>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</si>
  <si>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</si>
  <si>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</si>
  <si>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</si>
  <si>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</si>
  <si>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</si>
  <si>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</si>
  <si>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</si>
  <si>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</si>
  <si>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</si>
  <si>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</si>
  <si>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</si>
  <si>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</si>
  <si>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</si>
  <si>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</si>
  <si>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</si>
  <si>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</si>
  <si>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</si>
  <si>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</si>
  <si>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</si>
  <si>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</si>
  <si>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</si>
  <si>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</si>
  <si>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</si>
  <si>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</si>
  <si>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</si>
  <si>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</si>
  <si>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</si>
  <si>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</si>
  <si>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</si>
  <si>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</si>
  <si>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</si>
  <si>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</si>
  <si>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</si>
  <si>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</si>
  <si>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</si>
  <si>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</si>
  <si>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</si>
  <si>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</si>
  <si>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</si>
  <si>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</si>
  <si>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</si>
  <si>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</si>
  <si>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</si>
  <si>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</si>
  <si>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</si>
  <si>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</si>
  <si>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</si>
  <si>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</si>
  <si>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</si>
  <si>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</si>
  <si>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</si>
  <si>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</si>
  <si>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</si>
  <si>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</si>
  <si>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</si>
  <si>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</si>
  <si>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</si>
  <si>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</si>
  <si>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</si>
  <si>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</si>
  <si>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</si>
  <si>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</si>
  <si>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</si>
  <si>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</si>
  <si>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</si>
  <si>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</si>
  <si>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</si>
  <si>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</si>
  <si>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</si>
  <si>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</si>
  <si>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</si>
  <si>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</si>
  <si>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</si>
  <si>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</si>
  <si>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</si>
  <si>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</si>
  <si>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</si>
  <si>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</si>
  <si>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</si>
  <si>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</si>
  <si>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</si>
  <si>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</si>
  <si>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</si>
  <si>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</si>
  <si>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</si>
  <si>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</si>
  <si>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</si>
  <si>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</si>
  <si>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</si>
  <si>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</si>
  <si>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</si>
  <si>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</si>
  <si>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</si>
  <si>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</si>
  <si>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</si>
  <si>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</si>
  <si>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</si>
  <si>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</si>
  <si>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</si>
  <si>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</si>
  <si>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</si>
  <si>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</si>
  <si>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</si>
  <si>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</si>
  <si>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</si>
  <si>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</si>
  <si>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</si>
  <si>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</si>
  <si>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</si>
  <si>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</si>
  <si>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</si>
  <si>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</si>
  <si>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</si>
  <si>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</si>
  <si>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</si>
  <si>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</si>
  <si>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</si>
  <si>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</si>
  <si>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</si>
  <si>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</si>
  <si>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</si>
  <si>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</si>
  <si>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</si>
  <si>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</si>
  <si>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</si>
  <si>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</si>
  <si>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</si>
  <si>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</si>
  <si>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</si>
  <si>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</si>
  <si>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</si>
  <si>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</si>
  <si>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</si>
  <si>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</si>
  <si>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</si>
  <si>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</si>
  <si>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</si>
  <si>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</si>
  <si>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</si>
  <si>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</si>
  <si>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</si>
  <si>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</si>
  <si>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</si>
  <si>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</si>
  <si>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</si>
  <si>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</si>
  <si>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</si>
  <si>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</si>
  <si>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</si>
  <si>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</si>
  <si>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</si>
  <si>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</si>
  <si>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</si>
  <si>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</si>
  <si>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</si>
  <si>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</si>
  <si>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</si>
  <si>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</si>
  <si>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</si>
  <si>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</si>
  <si>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</si>
  <si>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</si>
  <si>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</si>
  <si>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</si>
  <si>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</si>
  <si>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</si>
  <si>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</si>
  <si>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</si>
  <si>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</si>
  <si>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</si>
  <si>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</si>
  <si>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</si>
  <si>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</si>
  <si>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</si>
  <si>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</si>
  <si>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</si>
  <si>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</si>
  <si>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</si>
  <si>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</si>
  <si>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</si>
  <si>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</si>
  <si>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</si>
  <si>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</si>
  <si>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</si>
  <si>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</si>
  <si>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</si>
  <si>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</si>
  <si>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</si>
  <si>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</si>
  <si>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</si>
  <si>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</si>
  <si>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</si>
  <si>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</si>
  <si>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</si>
  <si>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</si>
  <si>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</si>
  <si>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</si>
  <si>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</si>
  <si>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</si>
  <si>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</si>
  <si>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</si>
  <si>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</si>
  <si>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</si>
  <si>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</si>
  <si>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</si>
  <si>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</si>
  <si>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</si>
  <si>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</si>
  <si>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</si>
  <si>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</si>
  <si>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</si>
  <si>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</si>
  <si>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</si>
  <si>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</si>
  <si>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</si>
  <si>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</si>
  <si>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</si>
  <si>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</si>
  <si>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</si>
  <si>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</si>
  <si>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</si>
  <si>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</si>
  <si>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</si>
  <si>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</si>
  <si>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</si>
  <si>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</si>
  <si>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</si>
  <si>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</si>
  <si>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</si>
  <si>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</si>
  <si>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</si>
  <si>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</si>
  <si>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</si>
  <si>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</si>
  <si>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</si>
  <si>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</si>
  <si>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</si>
  <si>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</si>
  <si>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</si>
  <si>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</si>
  <si>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</si>
  <si>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</si>
  <si>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</si>
  <si>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</si>
  <si>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</si>
  <si>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</si>
  <si>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</si>
  <si>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</si>
  <si>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</si>
  <si>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</si>
  <si>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</si>
  <si>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</si>
  <si>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</si>
  <si>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</si>
  <si>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</si>
  <si>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</si>
  <si>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</si>
  <si>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</si>
  <si>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</si>
  <si>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</si>
  <si>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</si>
  <si>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</si>
  <si>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</si>
  <si>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</si>
  <si>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</si>
  <si>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</si>
  <si>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</si>
  <si>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</si>
  <si>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</si>
  <si>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</si>
  <si>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</si>
  <si>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</si>
  <si>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</si>
  <si>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</si>
  <si>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</si>
  <si>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</si>
  <si>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</si>
  <si>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</si>
  <si>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</si>
  <si>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</si>
  <si>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</si>
  <si>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</si>
  <si>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</si>
  <si>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</si>
  <si>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</si>
  <si>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</si>
  <si>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</si>
  <si>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</si>
  <si>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</si>
  <si>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</si>
  <si>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</si>
  <si>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</si>
  <si>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</si>
  <si>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</si>
  <si>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</si>
  <si>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</si>
  <si>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</si>
  <si>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</si>
  <si>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</si>
  <si>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</si>
  <si>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</si>
  <si>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</si>
  <si>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</si>
  <si>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</si>
  <si>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</si>
  <si>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</si>
  <si>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</si>
  <si>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</si>
  <si>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</si>
  <si>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</si>
  <si>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</si>
  <si>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</si>
  <si>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</si>
  <si>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</si>
  <si>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</si>
  <si>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</si>
  <si>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</si>
  <si>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</si>
  <si>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</si>
  <si>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</si>
  <si>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</si>
  <si>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</si>
  <si>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</si>
  <si>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</si>
  <si>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</si>
  <si>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</si>
  <si>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</si>
  <si>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</si>
  <si>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</si>
  <si>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</si>
  <si>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</si>
  <si>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</si>
  <si>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</si>
  <si>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</si>
  <si>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</si>
  <si>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</si>
  <si>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</si>
  <si>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</si>
  <si>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</si>
  <si>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</si>
  <si>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</si>
  <si>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</si>
  <si>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</si>
  <si>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</si>
  <si>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</si>
  <si>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</si>
  <si>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</si>
  <si>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</si>
  <si>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</si>
  <si>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</si>
  <si>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</si>
  <si>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</si>
  <si>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</si>
  <si>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</si>
  <si>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</si>
  <si>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</si>
  <si>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</si>
  <si>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</si>
  <si>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</si>
  <si>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</si>
  <si>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</si>
  <si>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</si>
  <si>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</si>
  <si>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</si>
  <si>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</si>
  <si>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</si>
  <si>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</si>
  <si>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</si>
  <si>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</si>
  <si>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</si>
  <si>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</si>
  <si>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</si>
  <si>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</si>
  <si>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</si>
  <si>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</si>
  <si>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</si>
  <si>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</si>
  <si>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</si>
  <si>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</si>
  <si>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</si>
  <si>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</si>
  <si>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</si>
  <si>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</si>
  <si>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</si>
  <si>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</si>
  <si>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</si>
  <si>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</si>
  <si>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</si>
  <si>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</si>
  <si>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</si>
  <si>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</si>
  <si>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</si>
  <si>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</si>
  <si>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</si>
  <si>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</si>
  <si>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</si>
  <si>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</si>
  <si>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</si>
  <si>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</si>
  <si>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</si>
  <si>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</si>
  <si>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</si>
  <si>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</si>
  <si>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</si>
  <si>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</si>
  <si>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</si>
  <si>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</si>
  <si>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</si>
  <si>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</si>
  <si>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</si>
  <si>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</si>
  <si>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</si>
  <si>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</si>
  <si>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</si>
  <si>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</si>
  <si>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</si>
  <si>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</si>
  <si>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</si>
  <si>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</si>
  <si>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</si>
  <si>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</si>
  <si>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</si>
  <si>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</si>
  <si>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</si>
  <si>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</si>
  <si>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</si>
  <si>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</si>
  <si>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</si>
  <si>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</si>
  <si>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</si>
  <si>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</si>
  <si>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</si>
  <si>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</si>
  <si>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</si>
  <si>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</si>
  <si>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</si>
  <si>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</si>
  <si>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</si>
  <si>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</si>
  <si>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</si>
  <si>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</si>
  <si>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</si>
  <si>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</si>
  <si>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</si>
  <si>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</si>
  <si>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</si>
  <si>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</si>
  <si>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</si>
  <si>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</si>
  <si>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</si>
  <si>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</si>
  <si>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</si>
  <si>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</si>
  <si>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</si>
  <si>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</si>
  <si>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</si>
  <si>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</si>
  <si>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</si>
  <si>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</si>
  <si>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</si>
  <si>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</si>
  <si>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</si>
  <si>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</si>
  <si>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</si>
  <si>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</si>
  <si>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</si>
  <si>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</si>
  <si>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</si>
  <si>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</si>
  <si>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</si>
  <si>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</si>
  <si>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</si>
  <si>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</si>
  <si>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</si>
  <si>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</si>
  <si>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</si>
  <si>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</si>
  <si>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</si>
  <si>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</si>
  <si>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</si>
  <si>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</si>
  <si>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</si>
  <si>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</si>
  <si>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</si>
  <si>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</si>
  <si>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</si>
  <si>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</si>
  <si>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</si>
  <si>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</si>
  <si>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</si>
  <si>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</si>
  <si>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</si>
  <si>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</si>
  <si>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</si>
  <si>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</si>
  <si>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</si>
  <si>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</si>
  <si>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</si>
  <si>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</si>
  <si>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</si>
  <si>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</si>
  <si>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</si>
  <si>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</si>
  <si>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</si>
  <si>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</si>
  <si>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</si>
  <si>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</si>
  <si>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</si>
  <si>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</si>
  <si>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</si>
  <si>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</si>
  <si>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</si>
  <si>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</si>
  <si>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</si>
  <si>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</si>
  <si>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</si>
  <si>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</si>
  <si>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</si>
  <si>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</si>
  <si>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</si>
  <si>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</si>
  <si>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</si>
  <si>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</si>
  <si>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</si>
  <si>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</si>
  <si>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</si>
  <si>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</si>
  <si>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</si>
  <si>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</si>
  <si>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</si>
  <si>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</si>
  <si>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</si>
  <si>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</si>
  <si>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</si>
  <si>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</si>
  <si>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</si>
  <si>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</si>
  <si>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</si>
  <si>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</si>
  <si>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</si>
  <si>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</si>
  <si>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</si>
  <si>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</si>
  <si>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</si>
  <si>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</si>
  <si>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</si>
  <si>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</si>
  <si>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</si>
  <si>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</si>
  <si>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</si>
  <si>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</si>
  <si>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</si>
  <si>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</si>
  <si>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</si>
  <si>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</si>
  <si>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</si>
  <si>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</si>
  <si>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</si>
  <si>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</si>
  <si>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</si>
  <si>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</si>
  <si>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</si>
  <si>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</si>
  <si>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</si>
  <si>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</si>
  <si>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</si>
  <si>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</si>
  <si>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</si>
  <si>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</si>
  <si>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</si>
  <si>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</si>
  <si>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</si>
  <si>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</si>
  <si>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</si>
  <si>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</si>
  <si>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</si>
  <si>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</si>
  <si>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</si>
  <si>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</si>
  <si>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</si>
  <si>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</si>
  <si>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</si>
  <si>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</si>
  <si>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</si>
  <si>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</si>
  <si>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</si>
  <si>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</si>
  <si>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</si>
  <si>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</si>
  <si>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</si>
  <si>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</si>
  <si>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</si>
  <si>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</si>
  <si>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</si>
  <si>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</si>
  <si>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</si>
  <si>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</si>
  <si>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</si>
  <si>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</si>
  <si>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</si>
  <si>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</si>
  <si>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</si>
  <si>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</si>
  <si>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</si>
  <si>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</si>
  <si>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</si>
  <si>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</si>
  <si>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</si>
  <si>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</si>
  <si>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</si>
  <si>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</si>
  <si>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</si>
  <si>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</si>
  <si>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</si>
  <si>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</si>
  <si>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</si>
  <si>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</si>
  <si>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</si>
  <si>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</si>
  <si>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</si>
  <si>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</si>
  <si>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</si>
  <si>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</si>
  <si>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</si>
  <si>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</si>
  <si>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</si>
  <si>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</si>
  <si>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</si>
  <si>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</si>
  <si>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</si>
  <si>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</si>
  <si>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</si>
  <si>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</si>
  <si>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</si>
  <si>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</si>
  <si>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</si>
  <si>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</si>
  <si>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</si>
  <si>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</si>
  <si>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</si>
  <si>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</si>
  <si>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</si>
  <si>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</si>
  <si>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</si>
  <si>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</si>
  <si>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</si>
  <si>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</si>
  <si>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</si>
  <si>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</si>
  <si>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</si>
  <si>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</si>
  <si>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</si>
  <si>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</si>
  <si>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</si>
  <si>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</si>
  <si>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</si>
  <si>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</si>
  <si>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</si>
  <si>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</si>
  <si>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</si>
  <si>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</si>
  <si>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</si>
  <si>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</si>
  <si>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</si>
  <si>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</si>
  <si>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</si>
  <si>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</si>
  <si>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</si>
  <si>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</si>
  <si>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</si>
  <si>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</si>
  <si>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</si>
  <si>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</si>
  <si>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</si>
  <si>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</si>
  <si>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</si>
  <si>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</si>
  <si>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</si>
  <si>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</si>
  <si>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</si>
  <si>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</si>
  <si>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</si>
  <si>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</si>
  <si>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</si>
  <si>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</si>
  <si>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</si>
  <si>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</si>
  <si>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</si>
  <si>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</si>
  <si>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</si>
  <si>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</si>
  <si>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</si>
  <si>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</si>
  <si>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</si>
  <si>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</si>
  <si>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</si>
  <si>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</si>
  <si>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</si>
  <si>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</si>
  <si>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</si>
  <si>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</si>
  <si>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</si>
  <si>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</si>
  <si>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</si>
  <si>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</si>
  <si>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</si>
  <si>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</si>
  <si>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</si>
  <si>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</si>
  <si>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</si>
  <si>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</si>
  <si>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</si>
  <si>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</si>
  <si>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</si>
  <si>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</si>
  <si>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</si>
  <si>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</si>
  <si>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</si>
  <si>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</si>
  <si>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</si>
  <si>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</si>
  <si>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</si>
  <si>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</si>
  <si>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</si>
  <si>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</si>
  <si>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</si>
  <si>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</si>
  <si>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</si>
  <si>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</si>
  <si>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</si>
  <si>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</si>
  <si>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</si>
  <si>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</si>
  <si>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</si>
  <si>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</si>
  <si>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</si>
  <si>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</si>
  <si>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</si>
  <si>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</si>
  <si>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</si>
  <si>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</si>
  <si>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</si>
  <si>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</si>
  <si>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</si>
  <si>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</si>
  <si>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</si>
  <si>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</si>
  <si>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</si>
  <si>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</si>
  <si>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</si>
  <si>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</si>
  <si>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</si>
  <si>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</si>
  <si>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</si>
  <si>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</si>
  <si>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</si>
  <si>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</si>
  <si>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</si>
  <si>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</si>
  <si>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</si>
  <si>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</si>
  <si>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</si>
  <si>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</si>
  <si>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</si>
  <si>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</si>
  <si>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</si>
  <si>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</si>
  <si>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</si>
  <si>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</si>
  <si>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</si>
  <si>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</si>
  <si>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</si>
  <si>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</si>
  <si>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</si>
  <si>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</si>
  <si>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</si>
  <si>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</si>
  <si>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</si>
  <si>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</si>
  <si>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</si>
  <si>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</si>
  <si>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</si>
  <si>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</si>
  <si>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</si>
  <si>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</si>
  <si>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</si>
  <si>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</si>
  <si>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</si>
  <si>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</si>
  <si>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</si>
  <si>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</si>
  <si>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</si>
  <si>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</si>
  <si>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</si>
  <si>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</si>
  <si>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</si>
  <si>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</si>
  <si>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</si>
  <si>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</si>
  <si>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</si>
  <si>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</si>
  <si>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</si>
  <si>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</si>
  <si>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</si>
  <si>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</si>
  <si>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</si>
  <si>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</si>
  <si>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</si>
  <si>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</si>
  <si>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</si>
  <si>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</si>
  <si>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</si>
  <si>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</si>
  <si>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</si>
  <si>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</si>
  <si>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</si>
  <si>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</si>
  <si>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</si>
  <si>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</si>
  <si>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</si>
  <si>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</si>
  <si>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</si>
  <si>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</si>
  <si>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</si>
  <si>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</si>
  <si>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</si>
  <si>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</si>
  <si>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</si>
  <si>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</si>
  <si>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</si>
  <si>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</si>
  <si>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</si>
  <si>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</si>
  <si>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</si>
  <si>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</si>
  <si>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</si>
  <si>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</si>
  <si>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</si>
  <si>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</si>
  <si>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</si>
  <si>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</si>
  <si>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</si>
  <si>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</si>
  <si>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</si>
  <si>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</si>
  <si>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</si>
  <si>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</si>
  <si>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</si>
  <si>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</si>
  <si>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</si>
  <si>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</si>
  <si>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</si>
  <si>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</si>
  <si>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</si>
  <si>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</si>
  <si>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</si>
  <si>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</si>
  <si>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</si>
  <si>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</si>
  <si>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</si>
  <si>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</si>
  <si>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</si>
  <si>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</si>
  <si>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</si>
  <si>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</si>
  <si>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</si>
  <si>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</si>
  <si>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</si>
  <si>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</si>
  <si>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</si>
  <si>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</si>
  <si>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</si>
  <si>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</si>
  <si>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</si>
  <si>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</si>
  <si>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</si>
  <si>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</si>
  <si>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</si>
  <si>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</si>
  <si>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</si>
  <si>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</si>
  <si>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</si>
  <si>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</si>
  <si>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</si>
  <si>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</si>
  <si>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</si>
  <si>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</si>
  <si>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</si>
  <si>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</si>
  <si>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</si>
  <si>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</si>
  <si>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</si>
  <si>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</si>
  <si>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</si>
  <si>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</si>
  <si>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</si>
  <si>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</si>
  <si>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</si>
  <si>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</si>
  <si>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</si>
  <si>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</si>
  <si>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</si>
  <si>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</si>
  <si>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</si>
  <si>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</si>
  <si>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</si>
  <si>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</si>
  <si>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</si>
  <si>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</si>
  <si>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</si>
  <si>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</si>
  <si>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</si>
  <si>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</si>
  <si>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</si>
  <si>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</si>
  <si>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</si>
  <si>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</si>
  <si>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</si>
  <si>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</si>
  <si>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</si>
  <si>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</si>
  <si>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</si>
  <si>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</si>
  <si>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</si>
  <si>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</si>
  <si>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</si>
  <si>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</si>
  <si>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</si>
  <si>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</si>
  <si>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</si>
  <si>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</si>
  <si>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</si>
  <si>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</si>
  <si>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</si>
  <si>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</si>
  <si>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</si>
  <si>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</si>
  <si>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</si>
  <si>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</si>
  <si>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</si>
  <si>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</si>
  <si>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</si>
  <si>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</si>
  <si>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</si>
  <si>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</si>
  <si>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</si>
  <si>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</si>
  <si>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</si>
  <si>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</si>
  <si>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</si>
  <si>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</si>
  <si>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</si>
  <si>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</si>
  <si>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</si>
  <si>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</si>
  <si>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</si>
  <si>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</si>
  <si>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</si>
  <si>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</si>
  <si>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</si>
  <si>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</si>
  <si>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</si>
  <si>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</si>
  <si>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</si>
  <si>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</si>
  <si>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</si>
  <si>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</si>
  <si>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</si>
  <si>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</si>
  <si>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</si>
  <si>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</si>
  <si>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</si>
  <si>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</si>
  <si>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</si>
  <si>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</si>
  <si>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</si>
  <si>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</si>
  <si>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</si>
  <si>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</si>
  <si>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</si>
  <si>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</si>
  <si>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</si>
  <si>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</si>
  <si>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</si>
  <si>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</si>
  <si>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</si>
  <si>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</si>
  <si>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</si>
  <si>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</si>
  <si>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</si>
  <si>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</si>
  <si>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</si>
  <si>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</si>
  <si>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</si>
  <si>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</si>
  <si>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</si>
  <si>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</si>
  <si>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</si>
  <si>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</si>
  <si>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</si>
  <si>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</si>
  <si>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</si>
  <si>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</si>
  <si>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</si>
  <si>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</si>
  <si>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</si>
  <si>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</si>
  <si>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</si>
  <si>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</si>
  <si>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</si>
  <si>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</si>
  <si>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</si>
  <si>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</si>
  <si>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</si>
  <si>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</si>
  <si>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</si>
  <si>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</si>
  <si>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</si>
  <si>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</si>
  <si>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</si>
  <si>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</si>
  <si>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</si>
  <si>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</si>
  <si>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</si>
  <si>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</si>
  <si>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</si>
  <si>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</si>
  <si>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</si>
  <si>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</si>
  <si>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</si>
  <si>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</si>
  <si>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</si>
  <si>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</si>
  <si>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</si>
  <si>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</si>
  <si>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</si>
  <si>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</si>
  <si>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</si>
  <si>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</si>
  <si>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</si>
  <si>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</si>
  <si>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</si>
  <si>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</si>
  <si>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</si>
  <si>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</si>
  <si>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</si>
  <si>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</si>
  <si>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</si>
  <si>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</si>
  <si>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</si>
  <si>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</si>
  <si>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</si>
  <si>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</si>
  <si>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</si>
  <si>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</si>
  <si>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</si>
  <si>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</si>
  <si>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</si>
  <si>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</si>
  <si>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</si>
  <si>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</si>
  <si>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</si>
  <si>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</si>
  <si>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</si>
  <si>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</si>
  <si>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</si>
  <si>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</si>
  <si>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</si>
  <si>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</si>
  <si>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</si>
  <si>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</si>
  <si>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</si>
  <si>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</si>
  <si>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</si>
  <si>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</si>
  <si>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</si>
  <si>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</si>
  <si>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</si>
  <si>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</si>
  <si>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</si>
  <si>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</si>
  <si>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</si>
  <si>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</si>
  <si>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</si>
  <si>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</si>
  <si>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</si>
  <si>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</si>
  <si>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</si>
  <si>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</si>
  <si>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</si>
  <si>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</si>
  <si>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</si>
  <si>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</si>
  <si>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</si>
  <si>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</si>
  <si>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</si>
  <si>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</si>
  <si>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</si>
  <si>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</si>
  <si>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</si>
  <si>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</si>
  <si>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</si>
  <si>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</si>
  <si>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</si>
  <si>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</si>
  <si>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</si>
  <si>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</si>
  <si>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</si>
  <si>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</si>
  <si>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</si>
  <si>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</si>
  <si>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</si>
  <si>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</si>
  <si>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</si>
  <si>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</si>
  <si>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</si>
  <si>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</si>
  <si>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</si>
  <si>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</si>
  <si>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</si>
  <si>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</si>
  <si>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</si>
  <si>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</si>
  <si>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</si>
  <si>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</si>
  <si>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</si>
  <si>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</si>
  <si>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</si>
  <si>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</si>
  <si>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</si>
  <si>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</si>
  <si>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</si>
  <si>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</si>
  <si>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</si>
  <si>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</si>
  <si>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</si>
  <si>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</si>
  <si>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</si>
  <si>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</si>
  <si>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</si>
  <si>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</si>
  <si>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</si>
  <si>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</si>
  <si>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</si>
  <si>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</si>
  <si>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</si>
  <si>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</si>
  <si>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</si>
  <si>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</si>
  <si>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</si>
  <si>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</si>
  <si>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</si>
  <si>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</si>
  <si>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</si>
  <si>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</si>
  <si>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</si>
  <si>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</si>
  <si>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</si>
  <si>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</si>
  <si>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</si>
  <si>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</si>
  <si>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</si>
  <si>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</si>
  <si>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</si>
  <si>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</si>
  <si>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</si>
  <si>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</si>
  <si>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</si>
  <si>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</si>
  <si>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</si>
  <si>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</si>
  <si>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</si>
  <si>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</si>
  <si>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</si>
  <si>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</si>
  <si>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</si>
  <si>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</si>
  <si>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</si>
  <si>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</si>
  <si>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</si>
  <si>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</si>
  <si>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</si>
  <si>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</si>
  <si>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</si>
  <si>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</si>
  <si>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</si>
  <si>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</si>
  <si>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</si>
  <si>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</si>
  <si>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</si>
  <si>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</si>
  <si>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</si>
  <si>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</si>
  <si>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</si>
  <si>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</si>
  <si>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</si>
  <si>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</si>
  <si>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</si>
  <si>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</si>
  <si>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</si>
  <si>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</si>
  <si>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</si>
  <si>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</si>
  <si>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</si>
  <si>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</si>
  <si>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</si>
  <si>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</si>
  <si>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</si>
  <si>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</si>
  <si>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</si>
  <si>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</si>
  <si>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</si>
  <si>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</si>
  <si>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</si>
  <si>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</si>
  <si>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</si>
  <si>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</si>
  <si>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</si>
  <si>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</si>
  <si>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</si>
  <si>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</si>
  <si>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</si>
  <si>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</si>
  <si>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</si>
  <si>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</si>
  <si>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</si>
  <si>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</si>
  <si>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</si>
  <si>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</si>
  <si>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</si>
  <si>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</si>
  <si>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</si>
  <si>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</si>
  <si>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</si>
  <si>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</si>
  <si>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</si>
  <si>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</si>
  <si>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</si>
  <si>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</si>
  <si>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</si>
  <si>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</si>
  <si>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</si>
  <si>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</si>
  <si>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</si>
  <si>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</si>
  <si>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</si>
  <si>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</si>
  <si>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</si>
  <si>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</si>
  <si>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</si>
  <si>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</si>
  <si>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</si>
  <si>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</si>
  <si>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</si>
  <si>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</si>
  <si>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</si>
  <si>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</si>
  <si>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</si>
  <si>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</si>
  <si>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</si>
  <si>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</si>
  <si>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</si>
  <si>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</si>
  <si>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</si>
  <si>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</si>
  <si>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</si>
  <si>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</si>
  <si>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</si>
  <si>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</si>
  <si>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</si>
  <si>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</si>
  <si>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</si>
  <si>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</si>
  <si>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</si>
  <si>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</si>
  <si>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</si>
  <si>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</si>
  <si>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</si>
  <si>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</si>
  <si>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</si>
  <si>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</si>
  <si>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</si>
  <si>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</si>
  <si>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</si>
  <si>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</si>
  <si>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</si>
  <si>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</si>
  <si>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</si>
  <si>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</si>
  <si>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</si>
  <si>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</si>
  <si>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</si>
  <si>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</si>
  <si>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</si>
  <si>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</si>
  <si>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</si>
  <si>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</si>
  <si>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</si>
  <si>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</si>
  <si>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</si>
  <si>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</si>
  <si>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</si>
  <si>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</si>
  <si>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</si>
  <si>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</si>
  <si>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</si>
  <si>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</si>
  <si>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</si>
  <si>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</si>
  <si>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</si>
  <si>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</si>
  <si>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</si>
  <si>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</si>
  <si>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</si>
  <si>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</si>
  <si>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</si>
  <si>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</si>
  <si>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</si>
  <si>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</si>
  <si>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</si>
  <si>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</si>
  <si>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</si>
  <si>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</si>
  <si>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</si>
  <si>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</si>
  <si>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</si>
  <si>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</si>
  <si>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</si>
  <si>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</si>
  <si>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</si>
  <si>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</si>
  <si>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</si>
  <si>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</si>
  <si>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</si>
  <si>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</si>
  <si>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</si>
  <si>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</si>
  <si>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</si>
  <si>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</si>
  <si>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</si>
  <si>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</si>
  <si>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</si>
  <si>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</si>
  <si>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</si>
  <si>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</si>
  <si>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</si>
  <si>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</si>
  <si>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</si>
  <si>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</si>
  <si>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</si>
  <si>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</si>
  <si>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</si>
  <si>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</si>
  <si>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</si>
  <si>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</si>
  <si>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</si>
  <si>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</si>
  <si>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</si>
  <si>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</si>
  <si>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</si>
  <si>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</si>
  <si>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</si>
  <si>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</si>
  <si>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</si>
  <si>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</si>
  <si>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</si>
  <si>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</si>
  <si>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</si>
  <si>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</si>
  <si>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</si>
  <si>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</si>
  <si>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</si>
  <si>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</si>
  <si>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</si>
  <si>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</si>
  <si>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</si>
  <si>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</si>
  <si>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</si>
  <si>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</si>
  <si>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</si>
  <si>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</si>
  <si>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</si>
  <si>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</si>
  <si>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</si>
  <si>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</si>
  <si>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</si>
  <si>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</si>
  <si>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</si>
  <si>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</si>
  <si>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</si>
  <si>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</si>
  <si>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</si>
  <si>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</si>
  <si>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</si>
  <si>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</si>
  <si>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</si>
  <si>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</si>
  <si>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</si>
  <si>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</si>
  <si>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</si>
  <si>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</si>
  <si>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</si>
  <si>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</si>
  <si>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</si>
  <si>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</si>
  <si>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</si>
  <si>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</si>
  <si>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</si>
  <si>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</si>
  <si>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</si>
  <si>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</si>
  <si>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</si>
  <si>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</si>
  <si>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</si>
  <si>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</si>
  <si>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</si>
  <si>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</si>
  <si>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</si>
  <si>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</si>
  <si>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</si>
  <si>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</si>
  <si>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</si>
  <si>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</si>
  <si>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</si>
  <si>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</si>
  <si>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</si>
  <si>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</si>
  <si>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</si>
  <si>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</si>
  <si>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</si>
  <si>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</si>
  <si>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</si>
  <si>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</si>
  <si>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</si>
  <si>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</si>
  <si>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</si>
  <si>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</si>
  <si>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</si>
  <si>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</si>
  <si>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</si>
  <si>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</si>
  <si>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</si>
  <si>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</si>
  <si>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</si>
  <si>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</si>
  <si>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</si>
  <si>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</si>
  <si>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</si>
  <si>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</si>
  <si>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</si>
  <si>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</si>
  <si>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</si>
  <si>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</si>
  <si>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</si>
  <si>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</si>
  <si>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</si>
  <si>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</si>
  <si>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</si>
  <si>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</si>
  <si>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</si>
  <si>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</si>
  <si>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</si>
  <si>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</si>
  <si>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</si>
  <si>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</si>
  <si>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</si>
  <si>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</si>
  <si>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</si>
  <si>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</si>
  <si>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</si>
  <si>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</si>
  <si>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</si>
  <si>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</si>
  <si>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</si>
  <si>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</si>
  <si>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</si>
  <si>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</si>
  <si>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</si>
  <si>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</si>
  <si>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</si>
  <si>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</si>
  <si>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</si>
  <si>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</si>
  <si>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</si>
  <si>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</si>
  <si>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</si>
  <si>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</si>
  <si>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</si>
  <si>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</si>
  <si>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</si>
  <si>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</si>
  <si>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</si>
  <si>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</si>
  <si>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</si>
  <si>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</si>
  <si>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</si>
  <si>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</si>
  <si>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</si>
  <si>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</si>
  <si>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</si>
  <si>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</si>
  <si>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</si>
  <si>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</si>
  <si>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</si>
  <si>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</si>
  <si>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</si>
  <si>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</si>
  <si>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</si>
  <si>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</si>
  <si>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</si>
  <si>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</si>
  <si>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</si>
  <si>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</si>
  <si>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</si>
  <si>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</si>
  <si>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</si>
  <si>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</si>
  <si>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</si>
  <si>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</si>
  <si>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</si>
  <si>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</si>
  <si>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</si>
  <si>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</si>
  <si>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</si>
  <si>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</si>
  <si>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</si>
  <si>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</si>
  <si>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</si>
  <si>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</si>
  <si>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</si>
  <si>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</si>
  <si>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</si>
  <si>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</si>
  <si>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</si>
  <si>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</si>
  <si>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</si>
  <si>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</si>
  <si>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</si>
  <si>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</si>
  <si>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</si>
  <si>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</si>
  <si>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</si>
  <si>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</si>
  <si>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</si>
  <si>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</si>
  <si>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</si>
  <si>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</si>
  <si>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</si>
  <si>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</si>
  <si>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</si>
  <si>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</si>
  <si>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</si>
  <si>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</si>
  <si>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</si>
  <si>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</si>
  <si>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</si>
  <si>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</si>
  <si>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</si>
  <si>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</si>
  <si>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</si>
  <si>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</si>
  <si>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</si>
  <si>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</si>
  <si>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</si>
  <si>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</si>
  <si>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</si>
  <si>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</si>
  <si>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</si>
  <si>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</si>
  <si>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</si>
  <si>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</si>
  <si>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</si>
  <si>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</si>
  <si>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</si>
  <si>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</si>
  <si>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</si>
  <si>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</si>
  <si>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</si>
  <si>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</si>
  <si>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</si>
  <si>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</si>
  <si>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</si>
  <si>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</si>
  <si>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</si>
  <si>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</si>
  <si>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</si>
  <si>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</si>
  <si>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</si>
  <si>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</si>
  <si>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</si>
  <si>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</si>
  <si>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</si>
  <si>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</si>
  <si>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</si>
  <si>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</si>
  <si>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</si>
  <si>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</si>
  <si>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</si>
  <si>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</si>
  <si>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</si>
  <si>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</si>
  <si>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</si>
  <si>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</si>
  <si>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</si>
  <si>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</si>
  <si>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</si>
  <si>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</si>
  <si>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</si>
  <si>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</si>
  <si>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</si>
  <si>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</si>
  <si>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</si>
  <si>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</si>
  <si>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</si>
  <si>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</si>
  <si>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</si>
  <si>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</si>
  <si>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</si>
  <si>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</si>
  <si>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</si>
  <si>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</si>
  <si>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</si>
  <si>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</si>
  <si>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</si>
  <si>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</si>
  <si>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</si>
  <si>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</si>
  <si>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</si>
  <si>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</si>
  <si>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</si>
  <si>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</si>
  <si>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</si>
  <si>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</si>
  <si>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</si>
  <si>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</si>
  <si>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</si>
  <si>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</si>
  <si>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</si>
  <si>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</si>
  <si>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</si>
  <si>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</si>
  <si>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</si>
  <si>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</si>
  <si>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</si>
  <si>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</si>
  <si>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</si>
  <si>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</si>
  <si>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</si>
  <si>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</si>
  <si>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</si>
  <si>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</si>
  <si>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</si>
  <si>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</si>
  <si>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</si>
  <si>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</si>
  <si>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</si>
  <si>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</si>
  <si>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</si>
  <si>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</si>
  <si>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</si>
  <si>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</si>
  <si>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</si>
  <si>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</si>
  <si>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</si>
  <si>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</si>
  <si>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</si>
  <si>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</si>
  <si>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</si>
  <si>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</si>
  <si>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</si>
  <si>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</si>
  <si>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</si>
  <si>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</si>
  <si>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</si>
  <si>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</si>
  <si>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</si>
  <si>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</si>
  <si>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</si>
  <si>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</si>
  <si>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</si>
  <si>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</si>
  <si>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</si>
  <si>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</si>
  <si>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</si>
  <si>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</si>
  <si>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</si>
  <si>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</si>
  <si>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</si>
  <si>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</si>
  <si>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</si>
  <si>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</si>
  <si>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</si>
  <si>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</si>
  <si>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</si>
  <si>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</si>
  <si>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</si>
  <si>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</si>
  <si>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</si>
  <si>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</si>
  <si>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</si>
  <si>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</si>
  <si>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</si>
  <si>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</si>
  <si>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</si>
  <si>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</si>
  <si>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</si>
  <si>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</si>
  <si>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</si>
  <si>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</si>
  <si>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</si>
  <si>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</si>
  <si>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</si>
  <si>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</si>
  <si>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</si>
  <si>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</si>
  <si>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</si>
  <si>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</si>
  <si>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</si>
  <si>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</si>
  <si>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</si>
  <si>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</si>
  <si>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</si>
  <si>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</si>
  <si>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</si>
  <si>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</si>
  <si>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</si>
  <si>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</si>
  <si>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</si>
  <si>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</si>
  <si>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</si>
  <si>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</si>
  <si>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</si>
  <si>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</si>
  <si>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</si>
  <si>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</si>
  <si>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</si>
  <si>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</si>
  <si>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</si>
  <si>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</si>
  <si>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</si>
  <si>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</si>
  <si>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</si>
  <si>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</si>
  <si>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</si>
  <si>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</si>
  <si>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</si>
  <si>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</si>
  <si>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</si>
  <si>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</si>
  <si>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</si>
  <si>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</si>
  <si>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</si>
  <si>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</si>
  <si>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</si>
  <si>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</si>
  <si>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</si>
  <si>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</si>
  <si>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</si>
  <si>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</si>
  <si>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</si>
  <si>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</si>
  <si>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</si>
  <si>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</si>
  <si>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</si>
  <si>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</si>
  <si>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</si>
  <si>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</si>
  <si>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</si>
  <si>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</si>
  <si>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</si>
  <si>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</si>
  <si>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</si>
  <si>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</si>
  <si>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</si>
  <si>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</si>
  <si>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</si>
  <si>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</si>
  <si>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</si>
  <si>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</si>
  <si>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</si>
  <si>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</si>
  <si>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</si>
  <si>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</si>
  <si>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</si>
  <si>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</si>
  <si>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</si>
  <si>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</si>
  <si>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</si>
  <si>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</si>
  <si>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</si>
  <si>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</si>
  <si>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</si>
  <si>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</si>
  <si>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</si>
  <si>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</si>
  <si>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</si>
  <si>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</si>
  <si>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</si>
  <si>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</si>
  <si>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</si>
  <si>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</si>
  <si>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</si>
  <si>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</si>
  <si>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</si>
  <si>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</si>
  <si>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</si>
  <si>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</si>
  <si>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</si>
  <si>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</si>
  <si>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</si>
  <si>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</si>
  <si>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</si>
  <si>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</si>
  <si>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</si>
  <si>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</si>
  <si>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</si>
  <si>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</si>
  <si>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</si>
  <si>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</si>
  <si>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</si>
  <si>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</si>
  <si>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</si>
  <si>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</si>
  <si>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</si>
  <si>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</si>
  <si>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</si>
  <si>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</si>
  <si>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</si>
  <si>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</si>
  <si>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</si>
  <si>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</si>
  <si>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</si>
  <si>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</si>
  <si>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</si>
  <si>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</si>
  <si>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</si>
  <si>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</si>
  <si>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</si>
  <si>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</si>
  <si>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</si>
  <si>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</si>
  <si>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</si>
  <si>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</si>
  <si>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</si>
  <si>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</si>
  <si>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</si>
  <si>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</si>
  <si>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</si>
  <si>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</si>
  <si>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</si>
  <si>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</si>
  <si>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</si>
  <si>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</si>
  <si>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</si>
  <si>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</si>
  <si>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</si>
  <si>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</si>
  <si>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</si>
  <si>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</si>
  <si>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</si>
  <si>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</si>
  <si>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</si>
  <si>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</si>
  <si>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</si>
  <si>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</si>
  <si>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</si>
  <si>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</si>
  <si>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</si>
  <si>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</si>
  <si>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</si>
  <si>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</si>
  <si>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</si>
  <si>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</si>
  <si>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</si>
  <si>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</si>
  <si>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</si>
  <si>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</si>
  <si>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</si>
  <si>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</si>
  <si>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</si>
  <si>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</si>
  <si>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</si>
  <si>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</si>
  <si>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</si>
  <si>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</si>
  <si>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</si>
  <si>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</si>
  <si>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</si>
  <si>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</si>
  <si>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</si>
  <si>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</si>
  <si>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</si>
  <si>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</si>
  <si>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</si>
  <si>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</si>
  <si>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</si>
  <si>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</si>
  <si>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</si>
  <si>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</si>
  <si>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</si>
  <si>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</si>
  <si>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</si>
  <si>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</si>
  <si>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</si>
  <si>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</si>
  <si>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</si>
  <si>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</si>
  <si>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</si>
  <si>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</si>
  <si>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</si>
  <si>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</si>
  <si>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</si>
  <si>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</si>
  <si>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</si>
  <si>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</si>
  <si>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</si>
  <si>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</si>
  <si>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</si>
  <si>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</si>
  <si>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</si>
  <si>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</si>
  <si>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</si>
  <si>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</si>
  <si>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</si>
  <si>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</si>
  <si>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</si>
  <si>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</si>
  <si>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</si>
  <si>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</si>
  <si>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</si>
  <si>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</si>
  <si>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</si>
  <si>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</si>
  <si>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</si>
  <si>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</si>
  <si>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</si>
  <si>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</si>
  <si>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</si>
  <si>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</si>
  <si>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</si>
  <si>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</si>
  <si>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</si>
  <si>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</si>
  <si>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</si>
  <si>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</si>
  <si>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</si>
  <si>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</si>
  <si>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</si>
  <si>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</si>
  <si>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</si>
  <si>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</si>
  <si>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</si>
  <si>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</si>
  <si>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</si>
  <si>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</si>
  <si>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</si>
  <si>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</si>
  <si>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</si>
  <si>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</si>
  <si>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</si>
  <si>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</si>
  <si>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</si>
  <si>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</si>
  <si>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</si>
  <si>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</si>
  <si>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</si>
  <si>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</si>
  <si>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</si>
  <si>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</si>
  <si>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</si>
  <si>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</si>
  <si>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</si>
  <si>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</si>
  <si>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</si>
  <si>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</si>
  <si>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</si>
  <si>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</si>
  <si>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</si>
  <si>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</si>
  <si>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</si>
  <si>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</si>
  <si>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</si>
  <si>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</si>
  <si>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</si>
  <si>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</si>
  <si>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</si>
  <si>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</si>
  <si>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</si>
  <si>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</si>
  <si>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</si>
  <si>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</si>
  <si>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</si>
  <si>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</si>
  <si>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</si>
  <si>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</si>
  <si>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</si>
  <si>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</si>
  <si>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</si>
  <si>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</si>
  <si>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</si>
  <si>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</si>
  <si>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</si>
  <si>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</si>
  <si>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</si>
  <si>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</si>
  <si>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</si>
  <si>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</si>
  <si>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</si>
  <si>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</si>
  <si>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</si>
  <si>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</si>
  <si>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</si>
  <si>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</si>
  <si>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</si>
  <si>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</si>
  <si>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</si>
  <si>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</si>
  <si>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</si>
  <si>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</si>
  <si>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</si>
  <si>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</si>
  <si>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</si>
  <si>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</si>
  <si>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</si>
  <si>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</si>
  <si>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</si>
  <si>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</si>
  <si>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</si>
  <si>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</si>
  <si>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</si>
  <si>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</si>
  <si>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</si>
  <si>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</si>
  <si>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</si>
  <si>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</si>
  <si>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</si>
  <si>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</si>
  <si>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</si>
  <si>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</si>
  <si>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</si>
  <si>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</si>
  <si>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</si>
  <si>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</si>
  <si>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</si>
  <si>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</si>
  <si>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</si>
  <si>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</si>
  <si>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</si>
  <si>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</si>
  <si>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</si>
  <si>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</si>
  <si>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</si>
  <si>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</si>
  <si>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</si>
  <si>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</si>
  <si>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</si>
  <si>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</si>
  <si>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</si>
  <si>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</si>
  <si>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</si>
  <si>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</si>
  <si>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</si>
  <si>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</si>
  <si>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</si>
  <si>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</si>
  <si>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</si>
  <si>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</si>
  <si>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</si>
  <si>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</si>
  <si>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</si>
  <si>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</si>
  <si>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</si>
  <si>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</si>
  <si>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</si>
  <si>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</si>
  <si>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</si>
  <si>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</si>
  <si>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</si>
  <si>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</si>
  <si>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</si>
  <si>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</si>
  <si>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</si>
  <si>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</si>
  <si>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</si>
  <si>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</si>
  <si>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</si>
  <si>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</si>
  <si>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</si>
  <si>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</si>
  <si>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</si>
  <si>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</si>
  <si>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</si>
  <si>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</si>
  <si>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</si>
  <si>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</si>
  <si>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</si>
  <si>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</si>
  <si>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</si>
  <si>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</si>
  <si>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</si>
  <si>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</si>
  <si>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</si>
  <si>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</si>
  <si>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</si>
  <si>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</si>
  <si>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</si>
  <si>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</si>
  <si>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</si>
  <si>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</si>
  <si>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</si>
  <si>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</si>
  <si>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</si>
  <si>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</si>
  <si>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</si>
  <si>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</si>
  <si>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</si>
  <si>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</si>
  <si>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</si>
  <si>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</si>
  <si>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</si>
  <si>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</si>
  <si>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</si>
  <si>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</si>
  <si>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</si>
  <si>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</si>
  <si>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</si>
  <si>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</si>
  <si>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</si>
  <si>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</si>
  <si>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</si>
  <si>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</si>
  <si>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</si>
  <si>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</si>
  <si>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</si>
  <si>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</si>
  <si>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</si>
  <si>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</si>
  <si>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</si>
  <si>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</si>
  <si>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</si>
  <si>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</si>
  <si>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</si>
  <si>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</si>
  <si>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</si>
  <si>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</si>
  <si>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</si>
  <si>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</si>
  <si>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</si>
  <si>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</si>
  <si>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</si>
  <si>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</si>
  <si>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</si>
  <si>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</si>
  <si>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</si>
  <si>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</si>
  <si>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</si>
  <si>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</si>
  <si>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</si>
  <si>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</si>
  <si>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</si>
  <si>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</si>
  <si>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</si>
  <si>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</si>
  <si>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</si>
  <si>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</si>
  <si>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</si>
  <si>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</si>
  <si>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</si>
  <si>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</si>
  <si>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</si>
  <si>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</si>
  <si>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</si>
  <si>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</si>
  <si>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</si>
  <si>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</si>
  <si>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</si>
  <si>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</si>
  <si>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</si>
  <si>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</si>
  <si>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</si>
  <si>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</si>
  <si>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</si>
  <si>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</si>
  <si>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</si>
  <si>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</si>
  <si>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</si>
  <si>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</si>
  <si>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</si>
  <si>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</si>
  <si>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</si>
  <si>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</si>
  <si>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</si>
  <si>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</si>
  <si>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</si>
  <si>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</si>
  <si>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</si>
  <si>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</si>
  <si>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</si>
  <si>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</si>
  <si>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</si>
  <si>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</si>
  <si>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</si>
  <si>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</si>
  <si>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</si>
  <si>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</si>
  <si>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</si>
  <si>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</si>
  <si>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</si>
  <si>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</si>
  <si>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</si>
  <si>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</si>
  <si>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</si>
  <si>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</si>
  <si>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</si>
  <si>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</si>
  <si>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</si>
  <si>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</si>
  <si>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</si>
  <si>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</si>
  <si>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</si>
  <si>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</si>
  <si>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</si>
  <si>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</si>
  <si>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</si>
  <si>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</si>
  <si>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</si>
  <si>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</si>
  <si>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</si>
  <si>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</si>
  <si>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</si>
  <si>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</si>
  <si>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</si>
  <si>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</si>
  <si>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</si>
  <si>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</si>
  <si>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</si>
  <si>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</si>
  <si>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</si>
  <si>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</si>
  <si>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</si>
  <si>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</si>
  <si>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</si>
  <si>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</si>
  <si>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</si>
  <si>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</si>
  <si>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</si>
  <si>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</si>
  <si>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</si>
  <si>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</si>
  <si>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</si>
  <si>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</si>
  <si>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</si>
  <si>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</si>
  <si>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</si>
  <si>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</si>
  <si>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</si>
  <si>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</si>
  <si>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</si>
  <si>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</si>
  <si>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</si>
  <si>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</si>
  <si>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</si>
  <si>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</si>
  <si>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</si>
  <si>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</si>
  <si>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</si>
  <si>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</si>
  <si>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</si>
  <si>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</si>
  <si>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</si>
  <si>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</si>
  <si>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</si>
  <si>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</si>
  <si>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</si>
  <si>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</si>
  <si>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</si>
  <si>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</si>
  <si>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</si>
  <si>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</si>
  <si>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</si>
  <si>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</si>
  <si>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</si>
  <si>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</si>
  <si>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</si>
  <si>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</si>
  <si>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</si>
  <si>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</si>
  <si>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</si>
  <si>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</si>
  <si>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</si>
  <si>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</si>
  <si>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</si>
  <si>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</si>
  <si>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</si>
  <si>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</si>
  <si>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</si>
  <si>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</si>
  <si>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</si>
  <si>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</si>
  <si>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</si>
  <si>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</si>
  <si>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</si>
  <si>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</si>
  <si>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</si>
  <si>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</si>
  <si>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</si>
  <si>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</si>
  <si>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</si>
  <si>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</si>
  <si>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</si>
  <si>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</si>
  <si>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</si>
  <si>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</si>
  <si>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</si>
  <si>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</si>
  <si>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</si>
  <si>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</si>
  <si>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</si>
  <si>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</si>
  <si>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</si>
  <si>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</si>
  <si>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</si>
  <si>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</si>
  <si>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</si>
  <si>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</si>
  <si>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</si>
  <si>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</si>
  <si>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</si>
  <si>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</si>
  <si>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</si>
  <si>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</si>
  <si>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</si>
  <si>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</si>
  <si>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</si>
  <si>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</si>
  <si>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</si>
  <si>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</si>
  <si>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</si>
  <si>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</si>
  <si>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</si>
  <si>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</si>
  <si>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</si>
  <si>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</si>
  <si>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</si>
  <si>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</si>
  <si>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</si>
  <si>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</si>
  <si>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</si>
  <si>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</si>
  <si>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</si>
  <si>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</si>
  <si>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</si>
  <si>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</si>
  <si>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</si>
  <si>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</si>
  <si>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</si>
  <si>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</si>
  <si>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</si>
  <si>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</si>
  <si>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</si>
  <si>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</si>
  <si>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</si>
  <si>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</si>
  <si>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</si>
  <si>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</si>
  <si>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</si>
  <si>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</si>
  <si>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</si>
  <si>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</si>
  <si>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</si>
  <si>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</si>
  <si>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</si>
  <si>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</si>
  <si>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</si>
  <si>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</si>
  <si>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</si>
  <si>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</si>
  <si>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</si>
  <si>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</si>
  <si>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</si>
  <si>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</si>
  <si>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</si>
  <si>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</si>
  <si>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</si>
  <si>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</si>
  <si>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</si>
  <si>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</si>
  <si>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</si>
  <si>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</si>
  <si>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</si>
  <si>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</si>
  <si>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</si>
  <si>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</si>
  <si>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</si>
  <si>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</si>
  <si>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</si>
  <si>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</si>
  <si>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</si>
  <si>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</si>
  <si>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</si>
  <si>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</si>
  <si>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</si>
  <si>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</si>
  <si>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</si>
  <si>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</si>
  <si>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</si>
  <si>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</si>
  <si>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</si>
  <si>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</si>
  <si>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</si>
  <si>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</si>
  <si>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</si>
  <si>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</si>
  <si>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</si>
  <si>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</si>
  <si>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</si>
  <si>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</si>
  <si>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</si>
  <si>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</si>
  <si>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</si>
  <si>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</si>
  <si>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</si>
  <si>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</si>
  <si>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</si>
  <si>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</si>
  <si>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</si>
  <si>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</si>
  <si>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</si>
  <si>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</si>
  <si>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</si>
  <si>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</si>
  <si>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</si>
  <si>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</si>
  <si>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</si>
  <si>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</si>
  <si>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</si>
  <si>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</si>
  <si>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</si>
  <si>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</si>
  <si>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</si>
  <si>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</si>
  <si>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</si>
  <si>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</si>
  <si>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</si>
  <si>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</si>
  <si>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</si>
  <si>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</si>
  <si>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</si>
  <si>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</si>
  <si>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</si>
  <si>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</si>
  <si>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</si>
  <si>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</si>
  <si>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</si>
  <si>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</si>
  <si>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</si>
  <si>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</si>
  <si>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</si>
  <si>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</si>
  <si>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</si>
  <si>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</si>
  <si>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</si>
  <si>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</si>
  <si>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</si>
  <si>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</si>
  <si>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</si>
  <si>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</si>
  <si>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</si>
  <si>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</si>
  <si>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</si>
  <si>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</si>
  <si>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</si>
  <si>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</si>
  <si>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</si>
  <si>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</si>
  <si>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</si>
  <si>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</si>
  <si>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</si>
  <si>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</si>
  <si>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</si>
  <si>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</si>
  <si>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</si>
  <si>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</si>
  <si>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</si>
  <si>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</si>
  <si>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</si>
  <si>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</si>
  <si>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</si>
  <si>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</si>
  <si>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</si>
  <si>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</si>
  <si>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</si>
  <si>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</si>
  <si>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</si>
  <si>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</si>
  <si>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</si>
  <si>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</si>
  <si>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</si>
  <si>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</si>
  <si>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</si>
  <si>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</si>
  <si>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</si>
  <si>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</si>
  <si>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</si>
  <si>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</si>
  <si>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</si>
  <si>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</si>
  <si>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</si>
  <si>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</si>
  <si>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</si>
  <si>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</si>
  <si>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</si>
  <si>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</si>
  <si>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</si>
  <si>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</si>
  <si>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</si>
  <si>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</si>
  <si>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</si>
  <si>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</si>
  <si>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</si>
  <si>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</si>
  <si>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</si>
  <si>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</si>
  <si>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</si>
  <si>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</si>
  <si>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</si>
  <si>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</si>
  <si>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</si>
  <si>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</si>
  <si>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</si>
  <si>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</si>
  <si>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</si>
  <si>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</si>
  <si>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</si>
  <si>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</si>
  <si>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</si>
  <si>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</si>
  <si>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</si>
  <si>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</si>
  <si>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</si>
  <si>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</si>
  <si>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</si>
  <si>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</si>
  <si>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</si>
  <si>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</si>
  <si>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</si>
  <si>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</si>
  <si>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</si>
  <si>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</si>
  <si>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</si>
  <si>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</si>
  <si>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</si>
  <si>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</si>
  <si>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</si>
  <si>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</si>
  <si>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</si>
  <si>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</si>
  <si>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</si>
  <si>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</si>
  <si>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</si>
  <si>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</si>
  <si>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</si>
  <si>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</si>
  <si>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</si>
  <si>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</si>
  <si>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</si>
  <si>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</si>
  <si>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</si>
  <si>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</si>
  <si>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</si>
  <si>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</si>
  <si>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</si>
  <si>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</si>
  <si>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</si>
  <si>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</si>
  <si>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</si>
  <si>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</si>
  <si>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</si>
  <si>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</si>
  <si>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</si>
  <si>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</si>
  <si>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</si>
  <si>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</si>
  <si>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</si>
  <si>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</si>
  <si>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</si>
  <si>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</si>
  <si>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</si>
  <si>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</si>
  <si>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</si>
  <si>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</si>
  <si>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</si>
  <si>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</si>
  <si>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</si>
  <si>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</si>
  <si>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</si>
  <si>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</si>
  <si>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</si>
  <si>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</si>
  <si>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</si>
  <si>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</si>
  <si>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</si>
  <si>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</si>
  <si>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</si>
  <si>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</si>
  <si>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</si>
  <si>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</si>
  <si>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</si>
  <si>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</si>
  <si>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</si>
  <si>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</si>
  <si>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</si>
  <si>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</si>
  <si>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</si>
  <si>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</si>
  <si>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</si>
  <si>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</si>
  <si>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</si>
  <si>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</si>
  <si>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</si>
  <si>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</si>
  <si>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</si>
  <si>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</si>
  <si>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</si>
  <si>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</si>
  <si>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</si>
  <si>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</si>
  <si>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</si>
  <si>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</si>
  <si>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</si>
  <si>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</si>
  <si>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</si>
  <si>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</si>
  <si>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</si>
  <si>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</si>
  <si>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</si>
  <si>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</si>
  <si>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</si>
  <si>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</si>
  <si>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</si>
  <si>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</si>
  <si>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</si>
  <si>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</si>
  <si>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</si>
  <si>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</si>
  <si>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</si>
  <si>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</si>
  <si>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</si>
  <si>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</si>
  <si>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</si>
  <si>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</si>
  <si>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</si>
  <si>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</si>
  <si>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</si>
  <si>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</si>
  <si>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</si>
  <si>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</si>
  <si>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</si>
  <si>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</si>
  <si>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</si>
  <si>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</si>
  <si>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</si>
  <si>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</si>
  <si>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</si>
  <si>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</si>
  <si>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</si>
  <si>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</si>
  <si>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</si>
  <si>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</si>
  <si>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</si>
  <si>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</si>
  <si>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</si>
  <si>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</si>
  <si>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</si>
  <si>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</si>
  <si>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</si>
  <si>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</si>
  <si>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</si>
  <si>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</si>
  <si>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</si>
  <si>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</si>
  <si>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</si>
  <si>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</si>
  <si>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</si>
  <si>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</si>
  <si>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</si>
  <si>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</si>
  <si>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</si>
  <si>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</si>
  <si>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</si>
  <si>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</si>
  <si>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</si>
  <si>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</si>
  <si>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</si>
  <si>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</si>
  <si>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</si>
  <si>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</si>
  <si>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</si>
  <si>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</si>
  <si>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</si>
  <si>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</si>
  <si>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</si>
  <si>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</si>
  <si>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</si>
  <si>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</si>
  <si>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</si>
  <si>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</si>
  <si>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</si>
  <si>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</si>
  <si>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</si>
  <si>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</si>
  <si>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</si>
  <si>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</si>
  <si>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</si>
  <si>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</si>
  <si>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</si>
  <si>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</si>
  <si>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</si>
  <si>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</si>
  <si>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</si>
  <si>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</si>
  <si>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</si>
  <si>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</si>
  <si>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</si>
  <si>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</si>
  <si>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</si>
  <si>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</si>
  <si>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</si>
  <si>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</si>
  <si>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</si>
  <si>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</si>
  <si>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</si>
  <si>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</si>
  <si>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</si>
  <si>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</si>
  <si>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</si>
  <si>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</si>
  <si>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</si>
  <si>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</si>
  <si>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</si>
  <si>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</si>
  <si>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</si>
  <si>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</si>
  <si>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</si>
  <si>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</si>
  <si>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</si>
  <si>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</si>
  <si>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</si>
  <si>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</si>
  <si>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</si>
  <si>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</si>
  <si>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</si>
  <si>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</si>
  <si>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</si>
  <si>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</si>
  <si>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</si>
  <si>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</si>
  <si>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</si>
  <si>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</si>
  <si>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</si>
  <si>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</si>
  <si>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</si>
  <si>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</si>
  <si>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</si>
  <si>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</si>
  <si>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</si>
  <si>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</si>
  <si>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</si>
  <si>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</si>
  <si>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</si>
  <si>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</si>
  <si>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</si>
  <si>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</si>
  <si>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</si>
  <si>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</si>
  <si>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</si>
  <si>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</si>
  <si>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</si>
  <si>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</si>
  <si>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</si>
  <si>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</si>
  <si>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</si>
  <si>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</si>
  <si>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</si>
  <si>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</si>
  <si>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</si>
  <si>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</si>
  <si>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</si>
  <si>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</si>
  <si>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</si>
  <si>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</si>
  <si>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</si>
  <si>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</si>
  <si>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</si>
  <si>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</si>
  <si>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</si>
  <si>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</si>
  <si>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</si>
  <si>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</si>
  <si>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</si>
  <si>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</si>
  <si>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</si>
  <si>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</si>
  <si>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</si>
  <si>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</si>
  <si>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</si>
  <si>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</si>
  <si>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</si>
  <si>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</si>
  <si>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</si>
  <si>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</si>
  <si>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</si>
  <si>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</si>
  <si>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</si>
  <si>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</si>
  <si>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</si>
  <si>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</si>
  <si>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</si>
  <si>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</si>
  <si>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</si>
  <si>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</si>
  <si>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</si>
  <si>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</si>
  <si>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</si>
  <si>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</si>
  <si>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</si>
  <si>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</si>
  <si>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</si>
  <si>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</si>
  <si>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</si>
  <si>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</si>
  <si>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</si>
  <si>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</si>
  <si>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</si>
  <si>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</si>
  <si>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</si>
  <si>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</si>
  <si>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</si>
  <si>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</si>
  <si>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</si>
  <si>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</si>
  <si>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</si>
  <si>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</si>
  <si>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</si>
  <si>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</si>
  <si>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</si>
  <si>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</si>
  <si>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</si>
  <si>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</si>
  <si>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</si>
  <si>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</si>
  <si>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</si>
  <si>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</si>
  <si>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</si>
  <si>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</si>
  <si>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</si>
  <si>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</si>
  <si>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</si>
  <si>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</si>
  <si>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</si>
  <si>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</si>
  <si>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</si>
  <si>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</si>
  <si>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</si>
  <si>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</si>
  <si>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</si>
  <si>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</si>
  <si>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</si>
  <si>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</si>
  <si>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</si>
  <si>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</si>
  <si>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</si>
  <si>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</si>
  <si>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</si>
  <si>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</si>
  <si>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</si>
  <si>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</si>
  <si>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</si>
  <si>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</si>
  <si>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</si>
  <si>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</si>
  <si>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</si>
  <si>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</si>
  <si>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</si>
  <si>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</si>
  <si>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</si>
  <si>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</si>
  <si>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</si>
  <si>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</si>
  <si>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</si>
  <si>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</si>
  <si>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</si>
  <si>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</si>
  <si>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</si>
  <si>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</si>
  <si>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</si>
  <si>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</si>
  <si>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</si>
  <si>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</si>
  <si>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</si>
  <si>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</si>
  <si>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</si>
  <si>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</si>
  <si>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</si>
  <si>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</si>
  <si>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</si>
  <si>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</si>
  <si>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</si>
  <si>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</si>
  <si>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</si>
  <si>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</si>
  <si>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</si>
  <si>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</si>
  <si>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</si>
  <si>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</si>
  <si>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</si>
  <si>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</si>
  <si>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</si>
  <si>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</si>
  <si>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</si>
  <si>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</si>
  <si>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</si>
  <si>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</si>
  <si>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</si>
  <si>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</si>
  <si>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</si>
  <si>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</si>
  <si>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</si>
  <si>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</si>
  <si>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</si>
  <si>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</si>
  <si>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</si>
  <si>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</si>
  <si>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</si>
  <si>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</si>
  <si>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</si>
  <si>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</si>
  <si>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</si>
  <si>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</si>
  <si>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</si>
  <si>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</si>
  <si>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</si>
  <si>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</si>
  <si>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</si>
  <si>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</si>
  <si>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</si>
  <si>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</si>
  <si>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</si>
  <si>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</si>
  <si>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</si>
  <si>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</si>
  <si>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</si>
  <si>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</si>
  <si>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</si>
  <si>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</si>
  <si>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</si>
  <si>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</si>
  <si>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</si>
  <si>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</si>
  <si>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</si>
  <si>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</si>
  <si>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</si>
  <si>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</si>
  <si>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</si>
  <si>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</si>
  <si>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</si>
  <si>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</si>
  <si>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</si>
  <si>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</si>
  <si>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</si>
  <si>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</si>
  <si>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</si>
  <si>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</si>
  <si>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</si>
  <si>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</si>
  <si>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</si>
  <si>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</si>
  <si>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</si>
  <si>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</si>
  <si>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</si>
  <si>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</si>
  <si>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</si>
  <si>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</si>
  <si>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</si>
  <si>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</si>
  <si>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</si>
  <si>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</si>
  <si>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</si>
  <si>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</si>
  <si>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</si>
  <si>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</si>
  <si>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</si>
  <si>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</si>
  <si>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</si>
  <si>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</si>
  <si>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</si>
  <si>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</si>
  <si>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</si>
  <si>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</si>
  <si>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</si>
  <si>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</si>
  <si>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</si>
  <si>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</si>
  <si>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</si>
  <si>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</si>
  <si>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</si>
  <si>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</si>
  <si>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</si>
  <si>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</si>
  <si>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</si>
  <si>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</si>
  <si>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</si>
  <si>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</si>
  <si>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</si>
  <si>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</si>
  <si>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</si>
  <si>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</si>
  <si>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</si>
  <si>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</si>
  <si>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</si>
  <si>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</si>
  <si>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</si>
  <si>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</si>
  <si>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</si>
  <si>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</si>
  <si>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</si>
  <si>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</si>
  <si>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</si>
  <si>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</si>
  <si>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</si>
  <si>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</si>
  <si>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</si>
  <si>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</si>
  <si>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</si>
  <si>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</si>
  <si>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</si>
  <si>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</si>
  <si>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</si>
  <si>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</si>
  <si>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</si>
  <si>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</si>
  <si>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</si>
  <si>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</si>
  <si>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</si>
  <si>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</si>
  <si>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</si>
  <si>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</si>
  <si>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</si>
  <si>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</si>
  <si>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</si>
  <si>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</si>
  <si>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</si>
  <si>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</si>
  <si>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</si>
  <si>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</si>
  <si>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</si>
  <si>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</si>
  <si>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</si>
  <si>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</si>
  <si>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</si>
  <si>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</si>
  <si>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</si>
  <si>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</si>
  <si>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</si>
  <si>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</si>
  <si>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</si>
  <si>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</si>
  <si>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</si>
  <si>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</si>
  <si>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</si>
  <si>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</si>
  <si>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</si>
  <si>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</si>
  <si>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</si>
  <si>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</si>
  <si>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</si>
  <si>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</si>
  <si>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</si>
  <si>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</si>
  <si>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</si>
  <si>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</si>
  <si>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</si>
  <si>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</si>
  <si>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</si>
  <si>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</si>
  <si>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</si>
  <si>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</si>
  <si>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</si>
  <si>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</si>
  <si>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</si>
  <si>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</si>
  <si>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</si>
  <si>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</si>
  <si>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</si>
  <si>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</si>
  <si>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</si>
  <si>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</si>
  <si>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</si>
  <si>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</si>
  <si>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</si>
  <si>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</si>
  <si>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</si>
  <si>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</si>
  <si>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</si>
  <si>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</si>
  <si>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</si>
  <si>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</si>
  <si>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</si>
  <si>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</si>
  <si>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</si>
  <si>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</si>
  <si>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</si>
  <si>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</si>
  <si>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</si>
  <si>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</si>
  <si>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</si>
  <si>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</si>
  <si>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</si>
  <si>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</si>
  <si>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</si>
  <si>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</si>
  <si>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</si>
  <si>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</si>
  <si>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</si>
  <si>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</si>
  <si>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</si>
  <si>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</si>
  <si>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</si>
  <si>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</si>
  <si>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</si>
  <si>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</si>
  <si>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</si>
  <si>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</si>
  <si>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</si>
  <si>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</si>
  <si>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</si>
  <si>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</si>
  <si>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</si>
  <si>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</si>
  <si>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</si>
  <si>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</si>
  <si>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</si>
  <si>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</si>
  <si>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</si>
  <si>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</si>
  <si>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</si>
  <si>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</si>
  <si>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</si>
  <si>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</si>
  <si>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</si>
  <si>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</si>
  <si>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</si>
  <si>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</si>
  <si>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</si>
  <si>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</si>
  <si>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</si>
  <si>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</si>
  <si>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</si>
  <si>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</si>
  <si>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</si>
  <si>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</si>
  <si>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</si>
  <si>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</si>
  <si>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</si>
  <si>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</si>
  <si>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</si>
  <si>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</si>
  <si>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</si>
  <si>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</si>
  <si>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</si>
  <si>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</si>
  <si>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</si>
  <si>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</si>
  <si>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</si>
  <si>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</si>
  <si>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</si>
  <si>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</si>
  <si>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</si>
  <si>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</si>
  <si>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</si>
  <si>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</si>
  <si>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</si>
  <si>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</si>
  <si>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</si>
  <si>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</si>
  <si>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</si>
  <si>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</si>
  <si>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</si>
  <si>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</si>
  <si>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</si>
  <si>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</si>
  <si>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</si>
  <si>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</si>
  <si>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</si>
  <si>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</si>
  <si>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</si>
  <si>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</si>
  <si>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</si>
  <si>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</si>
  <si>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</si>
  <si>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</si>
  <si>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</si>
  <si>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</si>
  <si>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</si>
  <si>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</si>
  <si>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</si>
  <si>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</si>
  <si>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</si>
  <si>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</si>
  <si>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</si>
  <si>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</si>
  <si>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</si>
  <si>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</si>
  <si>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</si>
  <si>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</si>
  <si>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</si>
  <si>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</si>
  <si>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</si>
  <si>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</si>
  <si>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</si>
  <si>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</si>
  <si>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</si>
  <si>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</si>
  <si>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</si>
  <si>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</si>
  <si>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</si>
  <si>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</si>
  <si>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</si>
  <si>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</si>
  <si>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</si>
  <si>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</si>
  <si>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</si>
  <si>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</si>
  <si>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</si>
  <si>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</si>
  <si>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</si>
  <si>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</si>
  <si>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</si>
  <si>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</si>
  <si>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</si>
  <si>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</si>
  <si>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</si>
  <si>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</si>
  <si>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</si>
  <si>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</si>
  <si>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</si>
  <si>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</si>
  <si>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</si>
  <si>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</si>
  <si>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</si>
  <si>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</si>
  <si>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</si>
  <si>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</si>
  <si>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</si>
  <si>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</si>
  <si>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</si>
  <si>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</si>
  <si>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</si>
  <si>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</si>
  <si>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</si>
  <si>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</si>
  <si>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</si>
  <si>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</si>
  <si>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</si>
  <si>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</si>
  <si>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</si>
  <si>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</si>
  <si>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</si>
  <si>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</si>
  <si>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</si>
  <si>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</si>
  <si>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</si>
  <si>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</si>
  <si>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</si>
  <si>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</si>
  <si>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</si>
  <si>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</si>
  <si>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</si>
  <si>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</si>
  <si>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</si>
  <si>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</si>
  <si>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</si>
  <si>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</si>
  <si>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</si>
  <si>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</si>
  <si>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</si>
  <si>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</si>
  <si>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</si>
  <si>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</si>
  <si>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</si>
  <si>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</si>
  <si>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</si>
  <si>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</si>
  <si>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</si>
  <si>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</si>
  <si>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</si>
  <si>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</si>
  <si>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</si>
  <si>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</si>
  <si>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</si>
  <si>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</si>
  <si>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</si>
  <si>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</si>
  <si>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</si>
  <si>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</si>
  <si>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</si>
  <si>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</si>
  <si>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</si>
  <si>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</si>
  <si>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</si>
  <si>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</si>
  <si>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</si>
  <si>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</si>
  <si>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</si>
  <si>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</si>
  <si>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</si>
  <si>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</si>
  <si>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</si>
  <si>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</si>
  <si>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</si>
  <si>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</si>
  <si>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</si>
  <si>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</si>
  <si>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</si>
  <si>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</si>
  <si>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</si>
  <si>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</si>
  <si>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</si>
  <si>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</si>
  <si>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</si>
  <si>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</si>
  <si>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</si>
  <si>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</si>
  <si>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</si>
  <si>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</si>
  <si>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</si>
  <si>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</si>
  <si>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</si>
  <si>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</si>
  <si>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</si>
  <si>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</si>
  <si>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</si>
  <si>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</si>
  <si>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</si>
  <si>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</si>
  <si>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</si>
  <si>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</si>
  <si>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</si>
  <si>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</si>
  <si>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</si>
  <si>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</si>
  <si>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</si>
  <si>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</si>
  <si>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</si>
  <si>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</si>
  <si>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</si>
  <si>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</si>
  <si>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</si>
  <si>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</si>
  <si>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</si>
  <si>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</si>
  <si>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</si>
  <si>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</si>
  <si>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</si>
  <si>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</si>
  <si>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</si>
  <si>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</si>
  <si>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</si>
  <si>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</si>
  <si>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</si>
  <si>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</si>
  <si>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</si>
  <si>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</si>
  <si>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</si>
  <si>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</si>
  <si>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</si>
  <si>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</si>
  <si>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</si>
  <si>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</si>
  <si>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</si>
  <si>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</si>
  <si>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</si>
  <si>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</si>
  <si>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</si>
  <si>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</si>
  <si>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</si>
  <si>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</si>
  <si>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</si>
  <si>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</si>
  <si>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</si>
  <si>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</si>
  <si>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</si>
  <si>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</si>
  <si>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</si>
  <si>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</si>
  <si>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</si>
  <si>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</si>
  <si>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</si>
  <si>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</si>
  <si>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</si>
  <si>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</si>
  <si>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</si>
  <si>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</si>
  <si>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</si>
  <si>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</si>
  <si>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</si>
  <si>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</si>
  <si>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</si>
  <si>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</si>
  <si>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</si>
  <si>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</si>
  <si>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</si>
  <si>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</si>
  <si>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</si>
  <si>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</si>
  <si>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</si>
  <si>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</si>
  <si>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</si>
  <si>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</si>
  <si>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</si>
  <si>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</si>
  <si>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</si>
  <si>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</si>
  <si>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</si>
  <si>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</si>
  <si>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</si>
  <si>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</si>
  <si>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</si>
  <si>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</si>
  <si>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</si>
  <si>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</si>
  <si>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</si>
  <si>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</si>
  <si>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</si>
  <si>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</si>
  <si>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</si>
  <si>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</si>
  <si>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</si>
  <si>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</si>
  <si>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</si>
  <si>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</si>
  <si>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</si>
  <si>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</si>
  <si>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</si>
  <si>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</si>
  <si>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</si>
  <si>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</si>
  <si>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</si>
  <si>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</si>
  <si>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</si>
  <si>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</si>
  <si>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</si>
  <si>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</si>
  <si>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</si>
  <si>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</si>
  <si>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</si>
  <si>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</si>
  <si>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</si>
  <si>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</si>
  <si>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</si>
  <si>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</si>
  <si>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</si>
  <si>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</si>
  <si>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</si>
  <si>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</si>
  <si>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</si>
  <si>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</si>
  <si>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</si>
  <si>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</si>
  <si>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</si>
  <si>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</si>
  <si>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</si>
  <si>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</si>
  <si>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</si>
  <si>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</si>
  <si>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</si>
  <si>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</si>
  <si>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</si>
  <si>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</si>
  <si>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</si>
  <si>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</si>
  <si>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</si>
  <si>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</si>
  <si>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</si>
  <si>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</si>
  <si>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</si>
  <si>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</si>
  <si>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</si>
  <si>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</si>
  <si>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</si>
  <si>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</si>
  <si>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</si>
  <si>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</si>
  <si>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</si>
  <si>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</si>
  <si>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</si>
  <si>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</si>
  <si>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</si>
  <si>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</si>
  <si>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</si>
  <si>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</si>
  <si>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</si>
  <si>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</si>
  <si>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</si>
  <si>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</si>
  <si>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</si>
  <si>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</si>
  <si>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</si>
  <si>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</si>
  <si>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</si>
  <si>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</si>
  <si>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</si>
  <si>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</si>
  <si>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</si>
  <si>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</si>
  <si>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</si>
  <si>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</si>
  <si>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</si>
  <si>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</si>
  <si>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</si>
  <si>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</si>
  <si>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</si>
  <si>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</si>
  <si>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</si>
  <si>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</si>
  <si>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</si>
  <si>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</si>
  <si>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</si>
  <si>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</si>
  <si>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</si>
  <si>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</si>
  <si>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</si>
  <si>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</si>
  <si>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</si>
  <si>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</si>
  <si>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</si>
  <si>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</si>
  <si>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</si>
  <si>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</si>
  <si>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</si>
  <si>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</si>
  <si>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</si>
  <si>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</si>
  <si>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</si>
  <si>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</si>
  <si>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</si>
  <si>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</si>
  <si>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</si>
  <si>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</si>
  <si>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</si>
  <si>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</si>
  <si>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</si>
  <si>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</si>
  <si>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</si>
  <si>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</si>
  <si>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</si>
  <si>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</si>
  <si>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</si>
  <si>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</si>
  <si>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</si>
  <si>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</si>
  <si>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</si>
  <si>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</si>
  <si>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</si>
  <si>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</si>
  <si>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</si>
  <si>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</si>
  <si>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</si>
  <si>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</si>
  <si>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</si>
  <si>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</si>
  <si>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</si>
  <si>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</si>
  <si>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</si>
  <si>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</si>
  <si>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</si>
  <si>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</si>
  <si>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</si>
  <si>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</si>
  <si>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</si>
  <si>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</si>
  <si>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</si>
  <si>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</si>
  <si>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</si>
  <si>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</si>
  <si>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</si>
  <si>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</si>
  <si>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</si>
  <si>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</si>
  <si>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</si>
  <si>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</si>
  <si>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</si>
  <si>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</si>
  <si>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</si>
  <si>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</si>
  <si>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</si>
  <si>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</si>
  <si>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</si>
  <si>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</si>
  <si>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</si>
  <si>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</si>
  <si>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</si>
  <si>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</si>
  <si>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</si>
  <si>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</si>
  <si>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</si>
  <si>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</si>
  <si>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</si>
  <si>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</si>
  <si>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</si>
  <si>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</si>
  <si>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</si>
  <si>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</si>
  <si>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</si>
  <si>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</si>
  <si>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</si>
  <si>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</si>
  <si>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</si>
  <si>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</si>
  <si>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</si>
  <si>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</si>
  <si>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</si>
  <si>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</si>
  <si>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</si>
  <si>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</si>
  <si>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</si>
  <si>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</si>
  <si>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</si>
  <si>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</si>
  <si>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</si>
  <si>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</si>
  <si>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</si>
  <si>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</si>
  <si>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</si>
  <si>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</si>
  <si>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</si>
  <si>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</si>
  <si>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</si>
  <si>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</si>
  <si>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</si>
  <si>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</si>
  <si>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</si>
  <si>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</si>
  <si>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</si>
  <si>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</si>
  <si>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</si>
  <si>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</si>
  <si>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</si>
  <si>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</si>
  <si>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</si>
  <si>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</si>
  <si>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</si>
  <si>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</si>
  <si>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</si>
  <si>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</si>
  <si>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</si>
  <si>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</si>
  <si>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</si>
  <si>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</si>
  <si>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</si>
  <si>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</si>
  <si>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</si>
  <si>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</si>
  <si>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</si>
  <si>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</si>
  <si>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</si>
  <si>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</si>
  <si>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</si>
  <si>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</si>
  <si>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</si>
  <si>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</si>
  <si>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</si>
  <si>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</si>
  <si>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</si>
  <si>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</si>
  <si>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</si>
  <si>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</si>
  <si>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</si>
  <si>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</si>
  <si>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</si>
  <si>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</si>
  <si>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</si>
  <si>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</si>
  <si>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</si>
  <si>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</si>
  <si>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</si>
  <si>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</si>
  <si>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</si>
  <si>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</si>
  <si>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</si>
  <si>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</si>
  <si>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</si>
  <si>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</si>
  <si>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</si>
  <si>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</si>
  <si>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</si>
  <si>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</si>
  <si>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</si>
  <si>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</si>
  <si>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</si>
  <si>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</si>
  <si>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</si>
  <si>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</si>
  <si>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</si>
  <si>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</si>
  <si>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</si>
  <si>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</si>
  <si>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</si>
  <si>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</si>
  <si>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</si>
  <si>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</si>
  <si>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</si>
  <si>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</si>
  <si>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</si>
  <si>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</si>
  <si>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</si>
  <si>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</si>
  <si>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</si>
  <si>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</si>
  <si>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</si>
  <si>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</si>
  <si>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</si>
  <si>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</si>
  <si>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</si>
  <si>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</si>
  <si>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</si>
  <si>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</si>
  <si>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</si>
  <si>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</si>
  <si>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</si>
  <si>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</si>
  <si>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</si>
  <si>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</si>
  <si>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</si>
  <si>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</si>
  <si>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</si>
  <si>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</si>
  <si>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</si>
  <si>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</si>
  <si>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</si>
  <si>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</si>
  <si>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</si>
  <si>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</si>
  <si>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</si>
  <si>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</si>
  <si>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</si>
  <si>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</si>
  <si>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</si>
  <si>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</si>
  <si>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</si>
  <si>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</si>
  <si>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</si>
  <si>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</si>
  <si>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</si>
  <si>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</si>
  <si>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</si>
  <si>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</si>
  <si>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</si>
  <si>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</si>
  <si>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</si>
  <si>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</si>
  <si>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</si>
  <si>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</si>
  <si>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</si>
  <si>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</si>
  <si>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</si>
  <si>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</si>
  <si>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</si>
  <si>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</si>
  <si>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</si>
  <si>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</si>
  <si>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</si>
  <si>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</si>
  <si>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</si>
  <si>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</si>
  <si>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</si>
  <si>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</si>
  <si>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</si>
  <si>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</si>
  <si>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</si>
  <si>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</si>
  <si>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</si>
  <si>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</si>
  <si>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</si>
  <si>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</si>
  <si>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</si>
  <si>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</si>
  <si>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</si>
  <si>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</si>
  <si>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</si>
  <si>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</si>
  <si>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</si>
  <si>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</si>
  <si>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</si>
  <si>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</si>
  <si>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</si>
  <si>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</si>
  <si>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</si>
  <si>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</si>
  <si>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</si>
  <si>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</si>
  <si>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</si>
  <si>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</si>
  <si>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</si>
  <si>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</si>
  <si>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</si>
  <si>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</si>
  <si>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</si>
  <si>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</si>
  <si>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</si>
  <si>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</si>
  <si>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</si>
  <si>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</si>
  <si>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</si>
  <si>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</si>
  <si>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</si>
  <si>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</si>
  <si>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</si>
  <si>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</si>
  <si>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</si>
  <si>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</si>
  <si>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</si>
  <si>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</si>
  <si>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</si>
  <si>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</si>
  <si>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</si>
  <si>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</si>
  <si>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</si>
  <si>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</si>
  <si>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</si>
  <si>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</si>
  <si>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</si>
  <si>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</si>
  <si>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</si>
  <si>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</si>
  <si>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</si>
  <si>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</si>
  <si>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</si>
  <si>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</si>
  <si>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</si>
  <si>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</si>
  <si>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</si>
  <si>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</si>
  <si>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</si>
  <si>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</si>
  <si>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</si>
  <si>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</si>
  <si>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</si>
  <si>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</si>
  <si>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</si>
  <si>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</si>
  <si>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</si>
  <si>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</si>
  <si>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</si>
  <si>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</si>
  <si>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</si>
  <si>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</si>
  <si>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</si>
  <si>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</si>
  <si>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</si>
  <si>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</si>
  <si>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</si>
  <si>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</si>
  <si>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</si>
  <si>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</si>
  <si>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</si>
  <si>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</si>
  <si>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</si>
  <si>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</si>
  <si>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</si>
  <si>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</si>
  <si>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</si>
  <si>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</si>
  <si>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</si>
  <si>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</si>
  <si>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</si>
  <si>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</si>
  <si>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</si>
  <si>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</si>
  <si>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</si>
  <si>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</si>
  <si>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</si>
  <si>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</si>
  <si>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</si>
  <si>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</si>
  <si>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</si>
  <si>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</si>
  <si>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</si>
  <si>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</si>
  <si>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</si>
  <si>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</si>
  <si>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</si>
  <si>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</si>
  <si>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</si>
  <si>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</si>
  <si>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</si>
  <si>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</si>
  <si>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</si>
  <si>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</si>
  <si>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</si>
  <si>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</si>
  <si>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</si>
  <si>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</si>
  <si>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</si>
  <si>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</si>
  <si>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</si>
  <si>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</si>
  <si>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</si>
  <si>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</si>
  <si>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</si>
  <si>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</si>
  <si>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</si>
  <si>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</si>
  <si>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</si>
  <si>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</si>
  <si>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</si>
  <si>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</si>
  <si>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</si>
  <si>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</si>
  <si>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</si>
  <si>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</si>
  <si>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</si>
  <si>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</si>
  <si>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</si>
  <si>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</si>
  <si>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</si>
  <si>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</si>
  <si>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</si>
  <si>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</si>
  <si>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</si>
  <si>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</si>
  <si>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</si>
  <si>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</si>
  <si>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</si>
  <si>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</si>
  <si>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</si>
  <si>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</si>
  <si>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</si>
  <si>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</si>
  <si>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</si>
  <si>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</si>
  <si>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</si>
  <si>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</si>
  <si>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</si>
  <si>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</si>
  <si>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</si>
  <si>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</si>
  <si>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</si>
  <si>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</si>
  <si>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</si>
  <si>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</si>
  <si>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</si>
  <si>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</si>
  <si>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</si>
  <si>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</si>
  <si>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</si>
  <si>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</si>
  <si>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</si>
  <si>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</si>
  <si>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</si>
  <si>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</si>
  <si>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</si>
  <si>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</si>
  <si>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</si>
  <si>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</si>
  <si>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</si>
  <si>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</si>
  <si>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</si>
  <si>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</si>
  <si>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</si>
  <si>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</si>
  <si>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</si>
  <si>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</si>
  <si>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</si>
  <si>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</si>
  <si>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</si>
  <si>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</si>
  <si>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</si>
  <si>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</si>
  <si>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</si>
  <si>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</si>
  <si>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</si>
  <si>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</si>
  <si>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</si>
  <si>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</si>
  <si>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</si>
  <si>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</si>
  <si>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</si>
  <si>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</si>
  <si>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</si>
  <si>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</si>
  <si>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</si>
  <si>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</si>
  <si>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</si>
  <si>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</si>
  <si>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</si>
  <si>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</si>
  <si>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</si>
  <si>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</si>
  <si>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</si>
  <si>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</si>
  <si>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</si>
  <si>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</si>
  <si>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</si>
  <si>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</si>
  <si>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</si>
  <si>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</si>
  <si>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</si>
  <si>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</si>
  <si>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</si>
  <si>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</si>
  <si>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</si>
  <si>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</si>
  <si>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</si>
  <si>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</si>
  <si>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</si>
  <si>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</si>
  <si>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</si>
  <si>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</si>
  <si>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</si>
  <si>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</si>
  <si>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</si>
  <si>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</si>
  <si>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</si>
  <si>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</si>
  <si>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</si>
  <si>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</si>
  <si>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</si>
  <si>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</si>
  <si>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</si>
  <si>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</si>
  <si>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</si>
  <si>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</si>
  <si>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</si>
  <si>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</si>
  <si>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</si>
  <si>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</si>
  <si>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</si>
  <si>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</si>
  <si>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</si>
  <si>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</si>
  <si>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</si>
  <si>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</si>
  <si>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</si>
  <si>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</si>
  <si>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</si>
  <si>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</si>
  <si>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</si>
  <si>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</si>
  <si>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</si>
  <si>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</si>
  <si>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</si>
  <si>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</si>
  <si>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</si>
  <si>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</si>
  <si>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</si>
  <si>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</si>
  <si>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</si>
  <si>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</si>
  <si>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</si>
  <si>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</si>
  <si>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</si>
  <si>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</si>
  <si>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</si>
  <si>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</si>
  <si>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</si>
  <si>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</si>
  <si>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</si>
  <si>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</si>
  <si>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</si>
  <si>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</si>
  <si>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</si>
  <si>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</si>
  <si>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</si>
  <si>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</si>
  <si>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</si>
  <si>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</si>
  <si>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</si>
  <si>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</si>
  <si>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</si>
  <si>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</si>
  <si>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</si>
  <si>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</si>
  <si>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</si>
  <si>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</si>
  <si>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</si>
  <si>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</si>
  <si>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</si>
  <si>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</si>
  <si>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</si>
  <si>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</si>
  <si>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</si>
  <si>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</si>
  <si>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</si>
  <si>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</si>
  <si>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</si>
  <si>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</si>
  <si>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</si>
  <si>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</si>
  <si>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</si>
  <si>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</si>
  <si>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</si>
  <si>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</si>
  <si>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</si>
  <si>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</si>
  <si>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</si>
  <si>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</si>
  <si>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</si>
  <si>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</si>
  <si>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</si>
  <si>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</si>
  <si>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</si>
  <si>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</si>
  <si>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</si>
  <si>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</si>
  <si>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</si>
  <si>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</si>
  <si>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</si>
  <si>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</si>
  <si>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</si>
  <si>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</si>
  <si>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</si>
  <si>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</si>
  <si>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</si>
  <si>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</si>
  <si>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</si>
  <si>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</si>
  <si>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</si>
  <si>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</si>
  <si>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</si>
  <si>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</si>
  <si>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</si>
  <si>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</si>
  <si>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</si>
  <si>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</si>
  <si>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</si>
  <si>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</si>
  <si>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</si>
  <si>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</si>
  <si>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</si>
  <si>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</si>
  <si>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</si>
  <si>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</si>
  <si>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</si>
  <si>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</si>
  <si>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</si>
  <si>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</si>
  <si>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</si>
  <si>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</si>
  <si>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</si>
  <si>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</si>
  <si>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</si>
  <si>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</si>
  <si>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</si>
  <si>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</si>
  <si>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</si>
  <si>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</si>
  <si>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</si>
  <si>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</si>
  <si>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</si>
  <si>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</si>
  <si>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</si>
  <si>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</si>
  <si>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</si>
  <si>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</si>
  <si>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</si>
  <si>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</si>
  <si>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</si>
  <si>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</si>
  <si>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</si>
  <si>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</si>
  <si>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</si>
  <si>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</si>
  <si>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</si>
  <si>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</si>
  <si>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</si>
  <si>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</si>
  <si>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</si>
  <si>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</si>
  <si>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</si>
  <si>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</si>
  <si>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</si>
  <si>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</si>
  <si>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</si>
  <si>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</si>
  <si>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</si>
  <si>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</si>
  <si>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</si>
  <si>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</si>
  <si>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</si>
  <si>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</si>
  <si>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</si>
  <si>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</si>
  <si>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</si>
  <si>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</si>
  <si>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</si>
  <si>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</si>
  <si>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</si>
  <si>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</si>
  <si>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</si>
  <si>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</si>
  <si>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</si>
  <si>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</si>
  <si>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</si>
  <si>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</si>
  <si>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</si>
  <si>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</si>
  <si>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</si>
  <si>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</si>
  <si>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</si>
  <si>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</si>
  <si>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</si>
  <si>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</si>
  <si>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</si>
  <si>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</si>
  <si>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</si>
  <si>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</si>
  <si>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</si>
  <si>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</si>
  <si>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</si>
  <si>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</si>
  <si>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</si>
  <si>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</si>
  <si>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</si>
  <si>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</si>
  <si>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</si>
  <si>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</si>
  <si>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</si>
  <si>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</si>
  <si>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</si>
  <si>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</si>
  <si>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</si>
  <si>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</si>
  <si>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</si>
  <si>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</si>
  <si>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</si>
  <si>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</si>
  <si>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</si>
  <si>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</si>
  <si>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</si>
  <si>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</si>
  <si>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</si>
  <si>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</si>
  <si>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</si>
  <si>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</si>
  <si>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</si>
  <si>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</si>
  <si>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</si>
  <si>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</si>
  <si>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</si>
  <si>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</si>
  <si>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</si>
  <si>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</si>
  <si>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</si>
  <si>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</si>
  <si>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</si>
  <si>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</si>
  <si>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</si>
  <si>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</si>
  <si>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</si>
  <si>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</si>
  <si>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</si>
  <si>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</si>
  <si>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</si>
  <si>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</si>
  <si>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</si>
  <si>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</si>
  <si>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</si>
  <si>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</si>
  <si>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</si>
  <si>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</si>
  <si>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</si>
  <si>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</si>
  <si>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</si>
  <si>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</si>
  <si>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</si>
  <si>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</si>
  <si>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</si>
  <si>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</si>
  <si>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</si>
  <si>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</si>
  <si>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</si>
  <si>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</si>
  <si>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</si>
  <si>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</si>
  <si>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</si>
  <si>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</si>
  <si>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</si>
  <si>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</si>
  <si>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</si>
  <si>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</si>
  <si>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</si>
  <si>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</si>
  <si>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</si>
  <si>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</si>
  <si>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</si>
  <si>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</si>
  <si>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</si>
  <si>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</si>
  <si>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</si>
  <si>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</si>
  <si>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</si>
  <si>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</si>
  <si>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</si>
  <si>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</si>
  <si>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</si>
  <si>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</si>
  <si>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</si>
  <si>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</si>
  <si>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</si>
  <si>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</si>
  <si>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</si>
  <si>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</si>
  <si>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</si>
  <si>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</si>
  <si>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</si>
  <si>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</si>
  <si>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</si>
  <si>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</si>
  <si>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</si>
  <si>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</si>
  <si>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</si>
  <si>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</si>
  <si>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</si>
  <si>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</si>
  <si>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</si>
  <si>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</si>
  <si>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</si>
  <si>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</si>
  <si>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</si>
  <si>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</si>
  <si>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</si>
  <si>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</si>
  <si>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</si>
  <si>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</si>
  <si>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</si>
  <si>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</si>
  <si>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</si>
  <si>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</si>
  <si>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</si>
  <si>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</si>
  <si>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</si>
  <si>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</si>
  <si>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</si>
  <si>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</si>
  <si>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</si>
  <si>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</si>
  <si>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</si>
  <si>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</si>
  <si>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</si>
  <si>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</si>
  <si>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</si>
  <si>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</si>
  <si>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</si>
  <si>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</si>
  <si>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</si>
  <si>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</si>
  <si>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</si>
  <si>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</si>
  <si>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</si>
  <si>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</si>
  <si>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</si>
  <si>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</si>
  <si>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</si>
  <si>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</si>
  <si>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</si>
  <si>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</si>
  <si>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</si>
  <si>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</si>
  <si>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</si>
  <si>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</si>
  <si>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</si>
  <si>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</si>
  <si>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</si>
  <si>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</si>
  <si>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</si>
  <si>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</si>
  <si>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</si>
  <si>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</si>
  <si>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</si>
  <si>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</si>
  <si>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</si>
  <si>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</si>
  <si>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</si>
  <si>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</si>
  <si>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</si>
  <si>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</si>
  <si>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</si>
  <si>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</si>
  <si>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</si>
  <si>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</si>
  <si>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</si>
  <si>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</si>
  <si>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</si>
  <si>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</si>
  <si>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</si>
  <si>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</si>
  <si>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</si>
  <si>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</si>
  <si>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</si>
  <si>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</si>
  <si>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</si>
  <si>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</si>
  <si>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</si>
  <si>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</si>
  <si>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</si>
  <si>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</si>
  <si>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</si>
  <si>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</si>
  <si>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</si>
  <si>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</si>
  <si>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</si>
  <si>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</si>
  <si>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</si>
  <si>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</si>
  <si>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</si>
  <si>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</si>
  <si>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</si>
  <si>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</si>
  <si>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</si>
  <si>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</si>
  <si>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</si>
  <si>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</si>
  <si>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</si>
  <si>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</si>
  <si>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</si>
  <si>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</si>
  <si>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</si>
  <si>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</si>
  <si>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</si>
  <si>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</si>
  <si>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</si>
  <si>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</si>
  <si>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</si>
  <si>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</si>
  <si>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</si>
  <si>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</si>
  <si>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</si>
  <si>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</si>
  <si>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</si>
  <si>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</si>
  <si>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</si>
  <si>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</si>
  <si>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</si>
  <si>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</si>
  <si>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</si>
  <si>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</si>
  <si>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</si>
  <si>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</si>
  <si>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</si>
  <si>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</si>
  <si>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</si>
  <si>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</si>
  <si>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</si>
  <si>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</si>
  <si>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</si>
  <si>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</si>
  <si>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</si>
  <si>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</si>
  <si>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</si>
  <si>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</si>
  <si>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</si>
  <si>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</si>
  <si>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</si>
  <si>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</si>
  <si>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</si>
  <si>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</si>
  <si>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</si>
  <si>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</si>
  <si>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</si>
  <si>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</si>
  <si>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</si>
  <si>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</si>
  <si>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</si>
  <si>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</si>
  <si>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</si>
  <si>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</si>
  <si>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</si>
  <si>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</si>
  <si>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</si>
  <si>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</si>
  <si>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</si>
  <si>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</si>
  <si>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</si>
  <si>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</si>
  <si>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</si>
  <si>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</si>
  <si>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</si>
  <si>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</si>
  <si>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</si>
  <si>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</si>
  <si>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</si>
  <si>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</si>
  <si>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</si>
  <si>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</si>
  <si>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</si>
  <si>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</si>
  <si>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</si>
  <si>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</si>
  <si>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</si>
  <si>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</si>
  <si>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</si>
  <si>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</si>
  <si>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</si>
  <si>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</si>
  <si>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</si>
  <si>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</si>
  <si>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</si>
  <si>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</si>
  <si>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</si>
  <si>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</si>
  <si>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</si>
  <si>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</si>
  <si>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</si>
  <si>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</si>
  <si>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</si>
  <si>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</si>
  <si>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</si>
  <si>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</si>
  <si>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</si>
  <si>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</si>
  <si>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</si>
  <si>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</si>
  <si>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</si>
  <si>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</si>
  <si>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</si>
  <si>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</si>
  <si>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</si>
  <si>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</si>
  <si>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</si>
  <si>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</si>
  <si>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</si>
  <si>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</si>
  <si>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</si>
  <si>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</si>
  <si>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</si>
  <si>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</si>
  <si>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</si>
  <si>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</si>
  <si>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</si>
  <si>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</si>
  <si>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</si>
  <si>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</si>
  <si>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</si>
  <si>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</si>
  <si>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</si>
  <si>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</si>
  <si>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</si>
  <si>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</si>
  <si>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</si>
  <si>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</si>
  <si>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</si>
  <si>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</si>
  <si>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</si>
  <si>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</si>
  <si>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</si>
  <si>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</si>
  <si>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</si>
  <si>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</si>
  <si>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</si>
  <si>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</si>
  <si>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</si>
  <si>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</si>
  <si>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</si>
  <si>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</si>
  <si>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</si>
  <si>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</si>
  <si>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</si>
  <si>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</si>
  <si>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</si>
  <si>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</si>
  <si>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</si>
  <si>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</si>
  <si>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</si>
  <si>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</si>
  <si>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</si>
  <si>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</si>
  <si>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</si>
  <si>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</si>
  <si>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</si>
  <si>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</si>
  <si>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</si>
  <si>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</si>
  <si>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</si>
  <si>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</si>
  <si>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</si>
  <si>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</si>
  <si>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</si>
  <si>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</si>
  <si>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</si>
  <si>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</si>
  <si>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</si>
  <si>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</si>
  <si>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</si>
  <si>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</si>
  <si>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</si>
  <si>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</si>
  <si>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</si>
  <si>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</si>
  <si>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</si>
  <si>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</si>
  <si>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</si>
  <si>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</si>
  <si>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</si>
  <si>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</si>
  <si>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</si>
  <si>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</si>
  <si>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</si>
  <si>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</si>
  <si>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</si>
  <si>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</si>
  <si>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</si>
  <si>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</si>
  <si>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</si>
  <si>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</si>
  <si>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</si>
  <si>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</si>
  <si>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</si>
  <si>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</si>
  <si>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</si>
  <si>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</si>
  <si>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</si>
  <si>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</si>
  <si>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</si>
  <si>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</si>
  <si>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</si>
  <si>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</si>
  <si>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</si>
  <si>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</si>
  <si>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</si>
  <si>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</si>
  <si>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</si>
  <si>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</si>
  <si>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</si>
  <si>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</si>
  <si>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</si>
  <si>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</si>
  <si>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</si>
  <si>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</si>
  <si>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</si>
  <si>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</si>
  <si>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</si>
  <si>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</si>
  <si>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</si>
  <si>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</si>
  <si>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</si>
  <si>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</si>
  <si>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</si>
  <si>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</si>
  <si>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</si>
  <si>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</si>
  <si>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</si>
  <si>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</si>
  <si>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</si>
  <si>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</si>
  <si>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</si>
  <si>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</si>
  <si>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</si>
  <si>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</si>
  <si>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</si>
  <si>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</si>
  <si>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</si>
  <si>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</si>
  <si>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</si>
  <si>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</si>
  <si>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</si>
  <si>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</si>
  <si>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</si>
  <si>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</si>
  <si>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</si>
  <si>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</si>
  <si>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</si>
  <si>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</si>
  <si>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</si>
  <si>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</si>
  <si>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</si>
  <si>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</si>
  <si>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</si>
  <si>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</si>
  <si>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</si>
  <si>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</si>
  <si>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</si>
  <si>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</si>
  <si>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</si>
  <si>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</si>
  <si>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</si>
  <si>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</si>
  <si>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</si>
  <si>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</si>
  <si>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</si>
  <si>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</si>
  <si>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</si>
  <si>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</si>
  <si>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</si>
  <si>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</si>
  <si>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</si>
  <si>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</si>
  <si>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</si>
  <si>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</si>
  <si>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</si>
  <si>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</si>
  <si>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</si>
  <si>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</si>
  <si>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</si>
  <si>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</si>
  <si>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</si>
  <si>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</si>
  <si>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</si>
  <si>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</si>
  <si>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</si>
  <si>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</si>
  <si>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</si>
  <si>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</si>
  <si>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</si>
  <si>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</si>
  <si>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</si>
  <si>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</si>
  <si>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</si>
  <si>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</si>
  <si>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</si>
  <si>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</si>
  <si>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</si>
  <si>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</si>
  <si>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</si>
  <si>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</si>
  <si>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</si>
  <si>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</si>
  <si>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</si>
  <si>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</si>
  <si>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</si>
  <si>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</si>
  <si>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</si>
  <si>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</si>
  <si>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</si>
  <si>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</si>
  <si>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</si>
  <si>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</si>
  <si>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</si>
  <si>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</si>
  <si>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</si>
  <si>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</si>
  <si>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</si>
  <si>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</si>
  <si>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</si>
  <si>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</si>
  <si>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</si>
  <si>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</si>
  <si>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</si>
  <si>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</si>
  <si>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</si>
  <si>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</si>
  <si>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</si>
  <si>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</si>
  <si>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</si>
  <si>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</si>
  <si>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</si>
  <si>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</si>
  <si>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</si>
  <si>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</si>
  <si>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</si>
  <si>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</si>
  <si>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</si>
  <si>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</si>
  <si>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</si>
  <si>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</si>
  <si>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</si>
  <si>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</si>
  <si>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</si>
  <si>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</si>
  <si>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</si>
  <si>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</si>
  <si>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</si>
  <si>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</si>
  <si>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</si>
  <si>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</si>
  <si>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</si>
  <si>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</si>
  <si>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</si>
  <si>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</si>
  <si>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</si>
  <si>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</si>
  <si>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</si>
  <si>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</si>
  <si>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</si>
  <si>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</si>
  <si>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</si>
  <si>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</si>
  <si>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</si>
  <si>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</si>
  <si>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</si>
  <si>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</si>
  <si>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</si>
  <si>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</si>
  <si>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</si>
  <si>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</si>
  <si>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</si>
  <si>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</si>
  <si>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</si>
  <si>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</si>
  <si>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</si>
  <si>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</si>
  <si>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</si>
  <si>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</si>
  <si>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</si>
  <si>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</si>
  <si>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</si>
  <si>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</si>
  <si>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</si>
  <si>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</si>
  <si>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</si>
  <si>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</si>
  <si>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</si>
  <si>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</si>
  <si>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</si>
  <si>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</si>
  <si>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</si>
  <si>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</si>
  <si>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</si>
  <si>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</si>
  <si>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</si>
  <si>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</si>
  <si>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</si>
  <si>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</si>
  <si>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</si>
  <si>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</si>
  <si>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</si>
  <si>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</si>
  <si>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</si>
  <si>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</si>
  <si>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</si>
  <si>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</si>
  <si>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</si>
  <si>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</si>
  <si>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</si>
  <si>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</si>
  <si>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</si>
  <si>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</si>
  <si>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</si>
  <si>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</si>
  <si>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</si>
  <si>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</si>
  <si>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</si>
  <si>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</si>
  <si>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</si>
  <si>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</si>
  <si>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</si>
  <si>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</si>
  <si>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</si>
  <si>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</si>
  <si>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</si>
  <si>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</si>
  <si>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</si>
  <si>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</si>
  <si>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</si>
  <si>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</si>
  <si>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</si>
  <si>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</si>
  <si>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</si>
  <si>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</si>
  <si>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</si>
  <si>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</si>
  <si>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</si>
  <si>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</si>
  <si>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</si>
  <si>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</si>
  <si>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</si>
  <si>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</si>
  <si>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</si>
  <si>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</si>
  <si>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</si>
  <si>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</si>
  <si>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</si>
  <si>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</si>
  <si>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</si>
  <si>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</si>
  <si>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</si>
  <si>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</si>
  <si>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</si>
  <si>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</si>
  <si>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</si>
  <si>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</si>
  <si>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</si>
  <si>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</si>
  <si>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</si>
  <si>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</si>
  <si>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</si>
  <si>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</si>
  <si>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</si>
  <si>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</si>
  <si>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</si>
  <si>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</si>
  <si>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</si>
  <si>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</si>
  <si>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</si>
  <si>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</si>
  <si>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</si>
  <si>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</si>
  <si>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</si>
  <si>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</si>
  <si>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</si>
  <si>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</si>
  <si>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</si>
  <si>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</si>
  <si>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</si>
  <si>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</si>
  <si>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</si>
  <si>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</si>
  <si>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</si>
  <si>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</si>
  <si>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</si>
  <si>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</si>
  <si>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</si>
  <si>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</si>
  <si>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</si>
  <si>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</si>
  <si>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</si>
  <si>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</si>
  <si>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</si>
  <si>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</si>
  <si>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</si>
  <si>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</si>
  <si>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</si>
  <si>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</si>
  <si>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</si>
  <si>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</si>
  <si>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</si>
  <si>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</si>
  <si>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</si>
  <si>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</si>
  <si>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</si>
  <si>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</si>
  <si>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</si>
  <si>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</si>
  <si>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</si>
  <si>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</si>
  <si>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</si>
  <si>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</si>
  <si>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</si>
  <si>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</si>
  <si>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</si>
  <si>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</si>
  <si>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</si>
  <si>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</si>
  <si>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</si>
  <si>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</si>
  <si>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</si>
  <si>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</si>
  <si>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</si>
  <si>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</si>
  <si>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</si>
  <si>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</si>
  <si>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</si>
  <si>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</si>
  <si>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</si>
  <si>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</si>
  <si>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</si>
  <si>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</si>
  <si>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</si>
  <si>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</si>
  <si>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</si>
  <si>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</si>
  <si>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</si>
  <si>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</si>
  <si>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</si>
  <si>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</si>
  <si>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</si>
  <si>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</si>
  <si>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</si>
  <si>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</si>
  <si>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</si>
  <si>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</si>
  <si>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</si>
  <si>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</si>
  <si>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</si>
  <si>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</si>
  <si>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</si>
  <si>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</si>
  <si>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</si>
  <si>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</si>
  <si>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</si>
  <si>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</si>
  <si>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</si>
  <si>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</si>
  <si>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</si>
  <si>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</si>
  <si>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</si>
  <si>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</si>
  <si>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</si>
  <si>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</si>
  <si>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</si>
  <si>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</si>
  <si>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</si>
  <si>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</si>
  <si>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</si>
  <si>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</si>
  <si>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</si>
  <si>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</si>
  <si>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</si>
  <si>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</si>
  <si>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</si>
  <si>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</si>
  <si>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</si>
  <si>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</si>
  <si>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</si>
  <si>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</si>
  <si>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</si>
  <si>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</si>
  <si>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</si>
  <si>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</si>
  <si>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</si>
  <si>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</si>
  <si>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</si>
  <si>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</si>
  <si>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</si>
  <si>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</si>
  <si>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</si>
  <si>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</si>
  <si>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</si>
  <si>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</si>
  <si>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</si>
  <si>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</si>
  <si>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</si>
  <si>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</si>
  <si>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</si>
  <si>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</si>
  <si>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</si>
  <si>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</si>
  <si>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</si>
  <si>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</si>
  <si>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</si>
  <si>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</si>
  <si>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</si>
  <si>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</si>
  <si>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</si>
  <si>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</si>
  <si>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</si>
  <si>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</si>
  <si>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</si>
  <si>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</si>
  <si>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</si>
  <si>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</si>
  <si>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</si>
  <si>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</si>
  <si>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</si>
  <si>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</si>
  <si>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</si>
  <si>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</si>
  <si>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</si>
  <si>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</si>
  <si>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</si>
  <si>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</si>
  <si>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</si>
  <si>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</si>
  <si>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</si>
  <si>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</si>
  <si>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</si>
  <si>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</si>
  <si>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</si>
  <si>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</si>
  <si>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</si>
  <si>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</si>
  <si>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</si>
  <si>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</si>
  <si>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</si>
  <si>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</si>
  <si>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</si>
  <si>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</si>
  <si>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</si>
  <si>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</si>
  <si>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</si>
  <si>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</si>
  <si>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</si>
  <si>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</si>
  <si>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</si>
  <si>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</si>
  <si>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</si>
  <si>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</si>
  <si>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</si>
  <si>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</si>
  <si>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</si>
  <si>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</si>
  <si>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</si>
  <si>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</si>
  <si>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</si>
  <si>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</si>
  <si>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</si>
  <si>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</si>
  <si>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</si>
  <si>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</si>
  <si>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</si>
  <si>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</si>
  <si>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</si>
  <si>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</si>
  <si>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</si>
  <si>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</si>
  <si>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</si>
  <si>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</si>
  <si>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</si>
  <si>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</si>
  <si>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</si>
  <si>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</si>
  <si>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</si>
  <si>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</si>
  <si>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</si>
  <si>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</si>
  <si>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</si>
  <si>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</si>
  <si>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</si>
  <si>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</si>
  <si>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</si>
  <si>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</si>
  <si>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</si>
  <si>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</si>
  <si>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</si>
  <si>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</si>
  <si>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</si>
  <si>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</si>
  <si>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</si>
  <si>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</si>
  <si>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</si>
  <si>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</si>
  <si>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</si>
  <si>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</si>
  <si>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</si>
  <si>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</si>
  <si>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</si>
  <si>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</si>
  <si>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</si>
  <si>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</si>
  <si>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</si>
  <si>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</si>
  <si>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</si>
  <si>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</si>
  <si>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</si>
  <si>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</si>
  <si>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</si>
  <si>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</si>
  <si>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</si>
  <si>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</si>
  <si>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</si>
  <si>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</si>
  <si>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</si>
  <si>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</si>
  <si>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</si>
  <si>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</si>
  <si>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</si>
  <si>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</si>
  <si>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</si>
  <si>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</si>
  <si>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</si>
  <si>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</si>
  <si>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</si>
  <si>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</si>
  <si>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</si>
  <si>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</si>
  <si>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</si>
  <si>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</si>
  <si>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</si>
  <si>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</si>
  <si>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</si>
  <si>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</si>
  <si>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</si>
  <si>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</si>
  <si>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</si>
  <si>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</si>
  <si>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</si>
  <si>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</si>
  <si>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</si>
  <si>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</si>
  <si>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</si>
  <si>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</si>
  <si>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</si>
  <si>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</si>
  <si>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</si>
  <si>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</si>
  <si>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</si>
  <si>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</si>
  <si>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</si>
  <si>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</si>
  <si>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</si>
  <si>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</si>
  <si>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</si>
  <si>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</si>
  <si>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</si>
  <si>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</si>
  <si>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</si>
  <si>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</si>
  <si>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</si>
  <si>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</si>
  <si>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</si>
  <si>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</si>
  <si>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</si>
  <si>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</si>
  <si>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</si>
  <si>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</si>
  <si>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</si>
  <si>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</si>
  <si>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</si>
  <si>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</si>
  <si>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</si>
  <si>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</si>
  <si>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</si>
  <si>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</si>
  <si>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</si>
  <si>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</si>
  <si>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</si>
  <si>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</si>
  <si>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</si>
  <si>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</si>
  <si>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</si>
  <si>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</si>
  <si>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</si>
  <si>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</si>
  <si>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</si>
  <si>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</si>
  <si>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</si>
  <si>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</si>
  <si>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</si>
  <si>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</si>
  <si>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</si>
  <si>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</si>
  <si>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</si>
  <si>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</si>
  <si>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</si>
  <si>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</si>
  <si>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</si>
  <si>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</si>
  <si>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</si>
  <si>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</si>
  <si>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</si>
  <si>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</si>
  <si>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</si>
  <si>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</si>
  <si>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</si>
  <si>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</si>
  <si>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</si>
  <si>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</si>
  <si>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</si>
  <si>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</si>
  <si>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</si>
  <si>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</si>
  <si>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</si>
  <si>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</si>
  <si>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</si>
  <si>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</si>
  <si>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</si>
  <si>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</si>
  <si>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</si>
  <si>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</si>
  <si>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</si>
  <si>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</si>
  <si>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</si>
  <si>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</si>
  <si>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</si>
  <si>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</si>
  <si>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</si>
  <si>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</si>
  <si>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</si>
  <si>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</si>
  <si>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</si>
  <si>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</si>
  <si>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</si>
  <si>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</si>
  <si>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</si>
  <si>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</si>
  <si>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</si>
  <si>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</si>
  <si>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</si>
  <si>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</si>
  <si>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</si>
  <si>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</si>
  <si>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</si>
  <si>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</si>
  <si>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</si>
  <si>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</si>
  <si>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</si>
  <si>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</si>
  <si>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</si>
  <si>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</si>
  <si>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</si>
  <si>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</si>
  <si>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</si>
  <si>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</si>
  <si>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</si>
  <si>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</si>
  <si>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</si>
  <si>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</si>
  <si>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</si>
  <si>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</si>
  <si>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</si>
  <si>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</si>
  <si>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</si>
  <si>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</si>
  <si>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</si>
  <si>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</si>
  <si>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</si>
  <si>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</si>
  <si>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</si>
  <si>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</si>
  <si>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</si>
  <si>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</si>
  <si>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</si>
  <si>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</si>
  <si>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</si>
  <si>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</si>
  <si>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</si>
  <si>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</si>
  <si>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</si>
  <si>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</si>
  <si>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</si>
  <si>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</si>
  <si>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</si>
  <si>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</si>
  <si>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</si>
  <si>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</si>
  <si>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</si>
  <si>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</si>
  <si>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</si>
  <si>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</si>
  <si>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</si>
  <si>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</si>
  <si>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</si>
  <si>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</si>
  <si>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</si>
  <si>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</si>
  <si>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</si>
  <si>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</si>
  <si>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</si>
  <si>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</si>
  <si>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</si>
  <si>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</si>
  <si>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</si>
  <si>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</si>
  <si>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</si>
  <si>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</si>
  <si>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</si>
  <si>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</si>
  <si>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</si>
  <si>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</si>
  <si>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</si>
  <si>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</si>
  <si>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</si>
  <si>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</si>
  <si>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</si>
  <si>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</si>
  <si>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</si>
  <si>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</si>
  <si>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</si>
  <si>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</si>
  <si>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</si>
  <si>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</si>
  <si>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</si>
  <si>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</si>
  <si>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</si>
  <si>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</si>
  <si>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</si>
  <si>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</si>
  <si>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</si>
  <si>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</si>
  <si>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</si>
  <si>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</si>
  <si>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</si>
  <si>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</si>
  <si>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</si>
  <si>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</si>
  <si>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</si>
  <si>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</si>
  <si>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</si>
  <si>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</si>
  <si>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</si>
  <si>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</si>
  <si>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</si>
  <si>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</si>
  <si>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</si>
  <si>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</si>
  <si>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</si>
  <si>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</si>
  <si>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</si>
  <si>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</si>
  <si>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</si>
  <si>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</si>
  <si>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</si>
  <si>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</si>
  <si>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</si>
  <si>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</si>
  <si>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</si>
  <si>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</si>
  <si>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</si>
  <si>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</si>
  <si>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</si>
  <si>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</si>
  <si>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</si>
  <si>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</si>
  <si>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</si>
  <si>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</si>
  <si>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</si>
  <si>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</si>
  <si>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</si>
  <si>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</si>
  <si>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</si>
  <si>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</si>
  <si>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</si>
  <si>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</si>
  <si>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</si>
  <si>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</si>
  <si>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</si>
  <si>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</si>
  <si>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</si>
  <si>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</si>
  <si>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</si>
  <si>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</si>
  <si>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</si>
  <si>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</si>
  <si>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</si>
  <si>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</si>
  <si>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</si>
  <si>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</si>
  <si>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</si>
  <si>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</si>
  <si>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</si>
  <si>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</si>
  <si>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</si>
  <si>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</si>
  <si>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</si>
  <si>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</si>
  <si>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</si>
  <si>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</si>
  <si>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</si>
  <si>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</si>
  <si>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</si>
  <si>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</si>
  <si>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</si>
  <si>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</si>
  <si>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</si>
  <si>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</si>
  <si>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</si>
  <si>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</si>
  <si>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</si>
  <si>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</si>
  <si>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</si>
  <si>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</si>
  <si>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</si>
  <si>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</si>
  <si>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</si>
  <si>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</si>
  <si>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</si>
  <si>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</si>
  <si>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</si>
  <si>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</si>
  <si>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</si>
  <si>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</si>
  <si>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</si>
  <si>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</si>
  <si>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</si>
  <si>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</si>
  <si>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</si>
  <si>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</si>
  <si>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</si>
  <si>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</si>
  <si>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</si>
  <si>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</si>
  <si>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</si>
  <si>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</si>
  <si>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</si>
  <si>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</si>
  <si>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</si>
  <si>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</si>
  <si>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</si>
  <si>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</si>
  <si>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</si>
  <si>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</si>
  <si>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</si>
  <si>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</si>
  <si>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</si>
  <si>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</si>
  <si>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</si>
  <si>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</si>
  <si>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</si>
  <si>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</si>
  <si>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</si>
  <si>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</si>
  <si>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</si>
  <si>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</si>
  <si>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</si>
  <si>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</si>
  <si>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</si>
  <si>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</si>
  <si>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</si>
  <si>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</si>
  <si>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</si>
  <si>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</si>
  <si>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</si>
  <si>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</si>
  <si>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</si>
  <si>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</si>
  <si>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</si>
  <si>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</si>
  <si>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</si>
  <si>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</si>
  <si>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</si>
  <si>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</si>
  <si>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</si>
  <si>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</si>
  <si>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</si>
  <si>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</si>
  <si>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</si>
  <si>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</si>
  <si>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</si>
  <si>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</si>
  <si>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</si>
  <si>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</si>
  <si>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</si>
  <si>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</si>
  <si>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</si>
  <si>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</si>
  <si>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</si>
  <si>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</si>
  <si>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</si>
  <si>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</si>
  <si>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</si>
  <si>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</si>
  <si>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</si>
  <si>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</si>
  <si>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</si>
  <si>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</si>
  <si>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</si>
  <si>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</si>
  <si>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</si>
  <si>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</si>
  <si>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</si>
  <si>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</si>
  <si>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</si>
  <si>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</si>
  <si>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</si>
  <si>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</si>
  <si>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</si>
  <si>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</si>
  <si>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</si>
  <si>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</si>
  <si>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</si>
  <si>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</si>
  <si>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</si>
  <si>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</si>
  <si>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</si>
  <si>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</si>
  <si>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</si>
  <si>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</si>
  <si>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</si>
  <si>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</si>
  <si>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</si>
  <si>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</si>
  <si>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</si>
  <si>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</si>
  <si>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</si>
  <si>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</si>
  <si>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</si>
  <si>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</si>
  <si>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</si>
  <si>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</si>
  <si>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</si>
  <si>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</si>
  <si>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</si>
  <si>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</si>
  <si>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</si>
  <si>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</si>
  <si>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</si>
  <si>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</si>
  <si>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</si>
  <si>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</si>
  <si>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</si>
  <si>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</si>
  <si>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</si>
  <si>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</si>
  <si>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</si>
  <si>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</si>
  <si>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</si>
  <si>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</si>
  <si>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</si>
  <si>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</si>
  <si>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</si>
  <si>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</si>
  <si>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</si>
  <si>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</si>
  <si>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</si>
  <si>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</si>
  <si>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</si>
  <si>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</si>
  <si>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</si>
  <si>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</si>
  <si>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</si>
  <si>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</si>
  <si>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</si>
  <si>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</si>
  <si>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</si>
  <si>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</si>
  <si>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</si>
  <si>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</si>
  <si>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</si>
  <si>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</si>
  <si>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</si>
  <si>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</si>
  <si>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</si>
  <si>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</si>
  <si>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</si>
  <si>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</si>
  <si>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</si>
  <si>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</si>
  <si>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</si>
  <si>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</si>
  <si>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</si>
  <si>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</si>
  <si>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</si>
  <si>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</si>
  <si>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</si>
  <si>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</si>
  <si>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</si>
  <si>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</si>
  <si>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</si>
  <si>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</si>
  <si>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</si>
  <si>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</si>
  <si>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</si>
  <si>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</si>
  <si>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</si>
  <si>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</si>
  <si>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</si>
  <si>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</si>
  <si>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</si>
  <si>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</si>
  <si>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</si>
  <si>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</si>
  <si>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</si>
  <si>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</si>
  <si>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</si>
  <si>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</si>
  <si>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</si>
  <si>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</si>
  <si>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</si>
  <si>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</si>
  <si>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</si>
  <si>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</si>
  <si>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</si>
  <si>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</si>
  <si>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</si>
  <si>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</si>
  <si>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</si>
  <si>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</si>
  <si>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</si>
  <si>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</si>
  <si>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</si>
  <si>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</si>
  <si>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</si>
  <si>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</si>
  <si>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</si>
  <si>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</si>
  <si>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</si>
  <si>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</si>
  <si>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</si>
  <si>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</si>
  <si>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</si>
  <si>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</si>
  <si>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</si>
  <si>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</si>
  <si>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</si>
  <si>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</si>
  <si>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</si>
  <si>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</si>
  <si>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</si>
  <si>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</si>
  <si>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</si>
  <si>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</si>
  <si>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</si>
  <si>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</si>
  <si>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</si>
  <si>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</si>
  <si>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</si>
  <si>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</si>
  <si>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</si>
  <si>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</si>
  <si>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</si>
  <si>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</si>
  <si>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</si>
  <si>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</si>
  <si>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</si>
  <si>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</si>
  <si>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</si>
  <si>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</si>
  <si>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</si>
  <si>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</si>
  <si>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</si>
  <si>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</si>
  <si>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</si>
  <si>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</si>
  <si>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</si>
  <si>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</si>
  <si>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</si>
  <si>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</si>
  <si>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</si>
  <si>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</si>
  <si>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</si>
  <si>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</si>
  <si>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</si>
  <si>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</si>
  <si>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</si>
  <si>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</si>
  <si>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</si>
  <si>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</si>
  <si>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</si>
  <si>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</si>
  <si>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</si>
  <si>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</si>
  <si>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</si>
  <si>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</si>
  <si>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</si>
  <si>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</si>
  <si>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</si>
  <si>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</si>
  <si>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</si>
  <si>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</si>
  <si>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</si>
  <si>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</si>
  <si>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</si>
  <si>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</si>
  <si>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</si>
  <si>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</si>
  <si>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</si>
  <si>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</si>
  <si>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</si>
  <si>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</si>
  <si>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</si>
  <si>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</si>
  <si>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</si>
  <si>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</si>
  <si>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</si>
  <si>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</si>
  <si>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</si>
  <si>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</si>
  <si>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</si>
  <si>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</si>
  <si>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</si>
  <si>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</si>
  <si>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</si>
  <si>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</si>
  <si>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</si>
  <si>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</si>
  <si>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</si>
  <si>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</si>
  <si>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</si>
  <si>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</si>
  <si>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</si>
  <si>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</si>
  <si>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</si>
  <si>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</si>
  <si>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</si>
  <si>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</si>
  <si>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</si>
  <si>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</si>
  <si>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</si>
  <si>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</si>
  <si>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</si>
  <si>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</si>
  <si>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</si>
  <si>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</si>
  <si>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</si>
  <si>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</si>
  <si>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</si>
  <si>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</si>
  <si>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</si>
  <si>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</si>
  <si>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</si>
  <si>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</si>
  <si>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</si>
  <si>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</si>
  <si>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</si>
  <si>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</si>
  <si>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</si>
  <si>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</si>
  <si>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</si>
  <si>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</si>
  <si>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</si>
  <si>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</si>
  <si>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</si>
  <si>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</si>
  <si>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</si>
  <si>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</si>
  <si>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</si>
  <si>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</si>
  <si>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</si>
  <si>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</si>
  <si>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</si>
  <si>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</si>
  <si>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</si>
  <si>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</si>
  <si>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</si>
  <si>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</si>
  <si>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</si>
  <si>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</si>
  <si>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</si>
  <si>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</si>
  <si>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</si>
  <si>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</si>
  <si>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</si>
  <si>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</si>
  <si>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</si>
  <si>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</si>
  <si>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</si>
  <si>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</si>
  <si>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</si>
  <si>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</si>
  <si>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</si>
  <si>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</si>
  <si>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</si>
  <si>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</si>
  <si>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</si>
  <si>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</si>
  <si>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</si>
  <si>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</si>
  <si>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</si>
  <si>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</si>
  <si>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</si>
  <si>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</si>
  <si>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</si>
  <si>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</si>
  <si>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</si>
  <si>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</si>
  <si>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</si>
  <si>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</si>
  <si>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</si>
  <si>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</si>
  <si>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</si>
  <si>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</si>
  <si>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</si>
  <si>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</si>
  <si>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</si>
  <si>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</si>
  <si>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</si>
  <si>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</si>
  <si>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</si>
  <si>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</si>
  <si>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</si>
  <si>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</si>
  <si>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</si>
  <si>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</si>
  <si>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</si>
  <si>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</si>
  <si>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</si>
  <si>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</si>
  <si>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</si>
  <si>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</si>
  <si>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</si>
  <si>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</si>
  <si>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</si>
  <si>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</si>
  <si>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</si>
  <si>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</si>
  <si>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</si>
  <si>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</si>
  <si>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</si>
  <si>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</si>
  <si>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</si>
  <si>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</si>
  <si>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</si>
  <si>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</si>
  <si>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</si>
  <si>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</si>
  <si>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</si>
  <si>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</si>
  <si>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</si>
  <si>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</si>
  <si>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</si>
  <si>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</si>
  <si>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</si>
  <si>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</si>
  <si>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</si>
  <si>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</si>
  <si>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</si>
  <si>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</si>
  <si>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</si>
  <si>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</si>
  <si>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</si>
  <si>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</si>
  <si>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</si>
  <si>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</si>
  <si>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</si>
  <si>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</si>
  <si>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</si>
  <si>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</si>
  <si>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</si>
  <si>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</si>
  <si>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</si>
  <si>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</si>
  <si>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</si>
  <si>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</si>
  <si>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</si>
  <si>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</si>
  <si>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</si>
  <si>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</si>
  <si>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</si>
  <si>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</si>
  <si>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</si>
  <si>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</si>
  <si>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</si>
  <si>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</si>
  <si>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</si>
  <si>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</si>
  <si>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</si>
  <si>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</si>
  <si>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</si>
  <si>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</si>
  <si>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</si>
  <si>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</si>
  <si>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</si>
  <si>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</si>
  <si>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</si>
  <si>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</si>
  <si>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</si>
  <si>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</si>
  <si>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</si>
  <si>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</si>
  <si>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</si>
  <si>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</si>
  <si>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</si>
  <si>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</si>
  <si>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</si>
  <si>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</si>
  <si>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</si>
  <si>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</si>
  <si>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</si>
  <si>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</si>
  <si>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</si>
  <si>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</si>
  <si>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</si>
  <si>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</si>
  <si>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</si>
  <si>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</si>
  <si>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</si>
  <si>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</si>
  <si>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</si>
  <si>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</si>
  <si>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</si>
  <si>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</si>
  <si>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</si>
  <si>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</si>
  <si>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</si>
  <si>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</si>
  <si>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</si>
  <si>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</si>
  <si>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</si>
  <si>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</si>
  <si>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</si>
  <si>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</si>
  <si>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</si>
  <si>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</si>
  <si>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</si>
  <si>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</si>
  <si>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</si>
  <si>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</si>
  <si>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</si>
  <si>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</si>
  <si>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</si>
  <si>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</si>
  <si>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</si>
  <si>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</si>
  <si>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</si>
  <si>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</si>
  <si>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</si>
  <si>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</si>
  <si>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</si>
  <si>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</si>
  <si>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</si>
  <si>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</si>
  <si>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</si>
  <si>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</si>
  <si>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</si>
  <si>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</si>
  <si>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</si>
  <si>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</si>
  <si>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</si>
  <si>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</si>
  <si>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</si>
  <si>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</si>
  <si>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</si>
  <si>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</si>
  <si>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</si>
  <si>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</si>
  <si>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</si>
  <si>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</si>
  <si>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</si>
  <si>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</si>
  <si>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</si>
  <si>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</si>
  <si>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</si>
  <si>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</si>
  <si>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</si>
  <si>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</si>
  <si>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</si>
  <si>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</si>
  <si>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</si>
  <si>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</si>
  <si>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</si>
  <si>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</si>
  <si>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</si>
  <si>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</si>
  <si>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</si>
  <si>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</si>
  <si>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</si>
  <si>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</si>
  <si>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</si>
  <si>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</si>
  <si>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</si>
  <si>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</si>
  <si>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</si>
  <si>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</si>
  <si>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</si>
  <si>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</si>
  <si>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</si>
  <si>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</si>
  <si>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</si>
  <si>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</si>
  <si>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</si>
  <si>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</si>
  <si>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</si>
  <si>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</si>
  <si>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</si>
  <si>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</si>
  <si>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</si>
  <si>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</si>
  <si>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</si>
  <si>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</si>
  <si>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</si>
  <si>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</si>
  <si>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</si>
  <si>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</si>
  <si>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</si>
  <si>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</si>
  <si>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</si>
  <si>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</si>
  <si>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</si>
  <si>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</si>
  <si>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</si>
  <si>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</si>
  <si>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</si>
  <si>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</si>
  <si>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</si>
  <si>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</si>
  <si>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</si>
  <si>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</si>
  <si>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</si>
  <si>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</si>
  <si>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</si>
  <si>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</si>
  <si>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</si>
  <si>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</si>
  <si>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</si>
  <si>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</si>
  <si>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</si>
  <si>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</si>
  <si>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</si>
  <si>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</si>
  <si>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</si>
  <si>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</si>
  <si>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</si>
  <si>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</si>
  <si>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</si>
  <si>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</si>
  <si>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</si>
  <si>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</si>
  <si>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</si>
  <si>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</si>
  <si>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</si>
  <si>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</si>
  <si>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</si>
  <si>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</si>
  <si>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</si>
  <si>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</si>
  <si>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</si>
  <si>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</si>
  <si>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</si>
  <si>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</si>
  <si>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</si>
  <si>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</si>
  <si>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</si>
  <si>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</si>
  <si>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</si>
  <si>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</si>
  <si>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</si>
  <si>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</si>
  <si>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</si>
  <si>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</si>
  <si>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</si>
  <si>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</si>
  <si>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</si>
  <si>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</si>
  <si>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</si>
  <si>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</si>
  <si>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</si>
  <si>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</si>
  <si>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</si>
  <si>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</si>
  <si>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</si>
  <si>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</si>
  <si>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</si>
  <si>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</si>
  <si>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</si>
  <si>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</si>
  <si>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</si>
  <si>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</si>
  <si>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</si>
  <si>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</si>
  <si>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</si>
  <si>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</si>
  <si>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</si>
  <si>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</si>
  <si>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</si>
  <si>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</si>
  <si>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</si>
  <si>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</si>
  <si>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</si>
  <si>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</si>
  <si>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</si>
  <si>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</si>
  <si>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</si>
  <si>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</si>
  <si>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</si>
  <si>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</si>
  <si>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</si>
  <si>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</si>
  <si>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</si>
  <si>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</si>
  <si>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</si>
  <si>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</si>
  <si>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</si>
  <si>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</si>
  <si>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</si>
  <si>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</si>
  <si>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</si>
  <si>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</si>
  <si>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</si>
  <si>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</si>
  <si>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</si>
  <si>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</si>
  <si>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</si>
  <si>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</si>
  <si>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</si>
  <si>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</si>
  <si>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</si>
  <si>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</si>
  <si>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</si>
  <si>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</si>
  <si>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</si>
  <si>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</si>
  <si>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</si>
  <si>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</si>
  <si>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</si>
  <si>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</si>
  <si>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</si>
  <si>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</si>
  <si>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</si>
  <si>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</si>
  <si>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</si>
  <si>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</si>
  <si>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</si>
  <si>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</si>
  <si>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</si>
  <si>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</si>
  <si>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</si>
  <si>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</si>
  <si>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</si>
  <si>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</si>
  <si>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</si>
  <si>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</si>
  <si>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</si>
  <si>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</si>
  <si>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</si>
  <si>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</si>
  <si>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</si>
  <si>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</si>
  <si>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</si>
  <si>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</si>
  <si>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</si>
  <si>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</si>
  <si>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</si>
  <si>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</si>
  <si>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</si>
  <si>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</si>
  <si>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</si>
  <si>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</si>
  <si>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</si>
  <si>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</si>
  <si>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</si>
  <si>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</si>
  <si>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</si>
  <si>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</si>
  <si>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</si>
  <si>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</si>
  <si>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</si>
  <si>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</si>
  <si>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</si>
  <si>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</si>
  <si>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</si>
  <si>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</si>
  <si>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</si>
  <si>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</si>
  <si>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</si>
  <si>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</si>
  <si>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</si>
  <si>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</si>
  <si>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</si>
  <si>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</si>
  <si>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</si>
  <si>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</si>
  <si>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</si>
  <si>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</si>
  <si>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</si>
  <si>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</si>
  <si>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</si>
  <si>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</si>
  <si>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</si>
  <si>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</si>
  <si>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</si>
  <si>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</si>
  <si>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</si>
  <si>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</si>
  <si>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</si>
  <si>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</si>
  <si>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</si>
  <si>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</si>
  <si>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</si>
  <si>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</si>
  <si>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</si>
  <si>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</si>
  <si>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</si>
  <si>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</si>
  <si>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</si>
  <si>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</si>
  <si>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</si>
  <si>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</si>
  <si>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</si>
  <si>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</si>
  <si>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</si>
  <si>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</si>
  <si>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</si>
  <si>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</si>
  <si>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</si>
  <si>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</si>
  <si>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</si>
  <si>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</si>
  <si>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</si>
  <si>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</si>
  <si>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</si>
  <si>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</si>
  <si>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</si>
  <si>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</si>
  <si>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</si>
  <si>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</si>
  <si>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</si>
  <si>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</si>
  <si>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</si>
  <si>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</si>
  <si>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</si>
  <si>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</si>
  <si>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</si>
  <si>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</si>
  <si>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</si>
  <si>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</si>
  <si>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</si>
  <si>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</si>
  <si>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</si>
  <si>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</si>
  <si>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</si>
  <si>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</si>
  <si>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</si>
  <si>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</si>
  <si>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</si>
  <si>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</si>
  <si>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</si>
  <si>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</si>
  <si>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</si>
  <si>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</si>
  <si>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</si>
  <si>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</si>
  <si>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</si>
  <si>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</si>
  <si>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</si>
  <si>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</si>
  <si>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</si>
  <si>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</si>
  <si>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</si>
  <si>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</si>
  <si>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</si>
  <si>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</si>
  <si>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</si>
  <si>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</si>
  <si>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</si>
  <si>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</si>
  <si>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</si>
  <si>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</si>
  <si>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</si>
  <si>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</si>
  <si>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</si>
  <si>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</si>
  <si>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</si>
  <si>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</si>
  <si>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</si>
  <si>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</si>
  <si>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</si>
  <si>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</si>
  <si>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</si>
  <si>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</si>
  <si>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</si>
  <si>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</si>
  <si>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</si>
  <si>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</si>
  <si>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</si>
  <si>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</si>
  <si>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</si>
  <si>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</si>
  <si>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</si>
  <si>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</si>
  <si>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</si>
  <si>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</si>
  <si>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</si>
  <si>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</si>
  <si>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</si>
  <si>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</si>
  <si>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</si>
  <si>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</si>
  <si>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</si>
  <si>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</si>
  <si>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</si>
  <si>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</si>
  <si>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</si>
  <si>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</si>
  <si>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</si>
  <si>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</si>
  <si>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</si>
  <si>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</si>
  <si>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</si>
  <si>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</si>
  <si>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</si>
  <si>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</si>
  <si>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</si>
  <si>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</si>
  <si>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</si>
  <si>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</si>
  <si>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</si>
  <si>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</si>
  <si>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</si>
  <si>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</si>
  <si>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</si>
  <si>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</si>
  <si>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</si>
  <si>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</si>
  <si>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</si>
  <si>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</si>
  <si>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</si>
  <si>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</si>
  <si>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</si>
  <si>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</si>
  <si>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</si>
  <si>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</si>
  <si>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</si>
  <si>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</si>
  <si>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</si>
  <si>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</si>
  <si>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</si>
  <si>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</si>
  <si>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</si>
  <si>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</si>
  <si>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</si>
  <si>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</si>
  <si>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</si>
  <si>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</si>
  <si>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</si>
  <si>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</si>
  <si>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</si>
  <si>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</si>
  <si>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</si>
  <si>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</si>
  <si>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</si>
  <si>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</si>
  <si>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</si>
  <si>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</si>
  <si>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</si>
  <si>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</si>
  <si>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</si>
  <si>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</si>
  <si>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</si>
  <si>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</si>
  <si>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</si>
  <si>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</si>
  <si>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</si>
  <si>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</si>
  <si>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</si>
  <si>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</si>
  <si>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</si>
  <si>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</si>
  <si>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</si>
  <si>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</si>
  <si>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</si>
  <si>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</si>
  <si>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</si>
  <si>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</si>
  <si>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</si>
  <si>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</si>
  <si>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</si>
  <si>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</si>
  <si>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</si>
  <si>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</si>
  <si>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</si>
  <si>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</si>
  <si>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</si>
  <si>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</si>
  <si>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</si>
  <si>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</si>
  <si>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</si>
  <si>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</si>
  <si>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</si>
  <si>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</si>
  <si>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</si>
  <si>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</si>
  <si>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</si>
  <si>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</si>
  <si>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</si>
  <si>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</si>
  <si>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</si>
  <si>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</si>
  <si>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</si>
  <si>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</si>
  <si>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</si>
  <si>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</si>
  <si>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</si>
  <si>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</si>
  <si>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</si>
  <si>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</si>
  <si>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</si>
  <si>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</si>
  <si>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</si>
  <si>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</si>
  <si>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</si>
  <si>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</si>
  <si>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</si>
  <si>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</si>
  <si>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</si>
  <si>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</si>
  <si>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</si>
  <si>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</si>
  <si>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</si>
  <si>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</si>
  <si>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</si>
  <si>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</si>
  <si>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</si>
  <si>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</si>
  <si>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</si>
  <si>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</si>
  <si>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</si>
  <si>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</si>
  <si>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</si>
  <si>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</si>
  <si>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</si>
  <si>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</si>
  <si>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</si>
  <si>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</si>
  <si>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</si>
  <si>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</si>
  <si>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</si>
  <si>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</si>
  <si>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</si>
  <si>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</si>
  <si>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</si>
  <si>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</si>
  <si>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</si>
  <si>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</si>
  <si>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</si>
  <si>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</si>
  <si>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</si>
  <si>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</si>
  <si>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</si>
  <si>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</si>
  <si>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</si>
  <si>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</si>
  <si>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</si>
  <si>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</si>
  <si>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</si>
  <si>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</si>
  <si>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</si>
  <si>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</si>
  <si>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</si>
  <si>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</si>
  <si>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</si>
  <si>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</si>
  <si>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</si>
  <si>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</si>
  <si>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</si>
  <si>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</si>
  <si>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</si>
  <si>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</si>
  <si>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</si>
  <si>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</si>
  <si>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</si>
  <si>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</si>
  <si>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</si>
  <si>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</si>
  <si>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</si>
  <si>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</si>
  <si>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</si>
  <si>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</si>
  <si>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</si>
  <si>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</si>
  <si>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</si>
  <si>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</si>
  <si>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</si>
  <si>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</si>
  <si>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</si>
  <si>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</si>
  <si>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</si>
  <si>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</si>
  <si>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</si>
  <si>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</si>
  <si>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</si>
  <si>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</si>
  <si>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</si>
  <si>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</si>
  <si>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</si>
  <si>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</si>
  <si>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</si>
  <si>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</si>
  <si>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</si>
  <si>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</si>
  <si>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</si>
  <si>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</si>
  <si>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</si>
  <si>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</si>
  <si>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</si>
  <si>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</si>
  <si>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</si>
  <si>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</si>
  <si>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</si>
  <si>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</si>
  <si>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</si>
  <si>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</si>
  <si>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</si>
  <si>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</si>
  <si>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</si>
  <si>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</si>
  <si>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</si>
  <si>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</si>
  <si>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</si>
  <si>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</si>
  <si>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</si>
  <si>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</si>
  <si>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</si>
  <si>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</si>
  <si>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</si>
  <si>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</si>
  <si>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</si>
  <si>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</si>
  <si>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</si>
  <si>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</si>
  <si>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</si>
  <si>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</si>
  <si>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</si>
  <si>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</si>
  <si>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</si>
  <si>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</si>
  <si>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</si>
  <si>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</si>
  <si>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</si>
  <si>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</si>
  <si>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</si>
  <si>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</si>
  <si>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</si>
  <si>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</si>
  <si>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</si>
  <si>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</si>
  <si>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</si>
  <si>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</si>
  <si>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</si>
  <si>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</si>
  <si>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</si>
  <si>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</si>
  <si>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</si>
  <si>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</si>
  <si>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</si>
  <si>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</si>
  <si>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</si>
  <si>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</si>
  <si>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</si>
  <si>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</si>
  <si>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</si>
  <si>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</si>
  <si>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</si>
  <si>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</si>
  <si>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</si>
  <si>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</si>
  <si>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</si>
  <si>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</si>
  <si>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</si>
  <si>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</si>
  <si>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</si>
  <si>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</si>
  <si>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</si>
  <si>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</si>
  <si>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</si>
  <si>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</si>
  <si>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</si>
  <si>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</si>
  <si>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</si>
  <si>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</si>
  <si>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</si>
  <si>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</si>
  <si>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</si>
  <si>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</si>
  <si>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</si>
  <si>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</si>
  <si>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</si>
  <si>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</si>
  <si>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</si>
  <si>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</si>
  <si>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</si>
  <si>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</si>
  <si>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</si>
  <si>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</si>
  <si>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</si>
  <si>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</si>
  <si>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</si>
  <si>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</si>
  <si>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</si>
  <si>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</si>
  <si>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</si>
  <si>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</si>
  <si>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</si>
  <si>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</si>
  <si>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</si>
  <si>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</si>
  <si>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</si>
  <si>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</si>
  <si>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</si>
  <si>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</si>
  <si>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</si>
  <si>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</si>
  <si>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</si>
  <si>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</si>
  <si>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</si>
  <si>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</si>
  <si>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</si>
  <si>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</si>
  <si>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</si>
  <si>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</si>
  <si>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</si>
  <si>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</si>
  <si>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</si>
  <si>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</si>
  <si>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</si>
  <si>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</si>
  <si>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</si>
  <si>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</si>
  <si>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</si>
  <si>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</si>
  <si>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</si>
  <si>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</si>
  <si>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</si>
  <si>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</si>
  <si>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</si>
  <si>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</si>
  <si>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</si>
  <si>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</si>
  <si>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</si>
  <si>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</si>
  <si>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</si>
  <si>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</si>
  <si>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</si>
  <si>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</si>
  <si>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</si>
  <si>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</si>
  <si>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</si>
  <si>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</si>
  <si>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</si>
  <si>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</si>
  <si>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</si>
  <si>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</si>
  <si>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</si>
  <si>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</si>
  <si>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</si>
  <si>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</si>
  <si>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</si>
  <si>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</si>
  <si>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</si>
  <si>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</si>
  <si>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</si>
  <si>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</si>
  <si>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</si>
  <si>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</si>
  <si>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</si>
  <si>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</si>
  <si>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</si>
  <si>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</si>
  <si>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</si>
  <si>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</si>
  <si>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</si>
  <si>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</si>
  <si>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</si>
  <si>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</si>
  <si>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</si>
  <si>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</si>
  <si>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</si>
  <si>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</si>
  <si>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</si>
  <si>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</si>
  <si>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</si>
  <si>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</si>
  <si>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</si>
  <si>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</si>
  <si>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</si>
  <si>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</si>
  <si>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</si>
  <si>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</si>
  <si>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</si>
  <si>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</si>
  <si>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</si>
  <si>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</si>
  <si>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</si>
  <si>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</si>
  <si>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</si>
  <si>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</si>
  <si>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</si>
  <si>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</si>
  <si>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</si>
  <si>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</si>
  <si>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</si>
  <si>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</si>
  <si>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</si>
  <si>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</si>
  <si>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</si>
  <si>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</si>
  <si>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</si>
  <si>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</si>
  <si>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</si>
  <si>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</si>
  <si>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</si>
  <si>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</si>
  <si>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</si>
  <si>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</si>
  <si>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</si>
  <si>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</si>
  <si>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</si>
  <si>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</si>
  <si>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</si>
  <si>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</si>
  <si>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</si>
  <si>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</si>
  <si>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</si>
  <si>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</si>
  <si>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</si>
  <si>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</si>
  <si>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</si>
  <si>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</si>
  <si>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</si>
  <si>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</si>
  <si>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</si>
  <si>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</si>
  <si>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</si>
  <si>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</si>
  <si>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</si>
  <si>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</si>
  <si>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</si>
  <si>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</si>
  <si>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</si>
  <si>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</si>
  <si>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</si>
  <si>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</si>
  <si>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</si>
  <si>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</si>
  <si>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</si>
  <si>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</si>
  <si>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</si>
  <si>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</si>
  <si>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</si>
  <si>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</si>
  <si>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</si>
  <si>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</si>
  <si>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</si>
  <si>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</si>
  <si>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</si>
  <si>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</si>
  <si>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</si>
  <si>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</si>
  <si>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</si>
  <si>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</si>
  <si>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</si>
  <si>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</si>
  <si>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</si>
  <si>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</si>
  <si>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</si>
  <si>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</si>
  <si>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</si>
  <si>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</si>
  <si>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</si>
  <si>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</si>
  <si>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</si>
  <si>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</si>
  <si>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</si>
  <si>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</si>
  <si>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</si>
  <si>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</si>
  <si>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</si>
  <si>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</si>
  <si>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</si>
  <si>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</si>
  <si>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</si>
  <si>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</si>
  <si>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</si>
  <si>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</si>
  <si>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</si>
  <si>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</si>
  <si>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</si>
  <si>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</si>
  <si>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</si>
  <si>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</si>
  <si>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</si>
  <si>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</si>
  <si>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</si>
  <si>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</si>
  <si>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</si>
  <si>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</si>
  <si>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</si>
  <si>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</si>
  <si>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</si>
  <si>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</si>
  <si>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</si>
  <si>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</si>
  <si>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</si>
  <si>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</si>
  <si>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</si>
  <si>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</si>
  <si>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</si>
  <si>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</si>
  <si>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</si>
  <si>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</si>
  <si>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</si>
  <si>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</si>
  <si>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</si>
  <si>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</si>
  <si>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</si>
  <si>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</si>
  <si>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</si>
  <si>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</si>
  <si>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</si>
  <si>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</si>
  <si>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</si>
  <si>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</si>
  <si>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</si>
  <si>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</si>
  <si>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</si>
  <si>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</si>
  <si>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</si>
  <si>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</si>
  <si>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</si>
  <si>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</si>
  <si>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</si>
  <si>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</si>
  <si>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</si>
  <si>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</si>
  <si>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</si>
  <si>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</si>
  <si>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</si>
  <si>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</si>
  <si>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</si>
  <si>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</si>
  <si>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</si>
  <si>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</si>
  <si>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</si>
  <si>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</si>
  <si>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</si>
  <si>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</si>
  <si>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</si>
  <si>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</si>
  <si>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</si>
  <si>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</si>
  <si>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</si>
  <si>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</si>
  <si>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</si>
  <si>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</si>
  <si>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</si>
  <si>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</si>
  <si>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</si>
  <si>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</si>
  <si>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</si>
  <si>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</si>
  <si>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</si>
  <si>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</si>
  <si>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</si>
  <si>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</si>
  <si>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</si>
  <si>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</si>
  <si>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</si>
  <si>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</si>
  <si>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</si>
  <si>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</si>
  <si>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</si>
  <si>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</si>
  <si>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</si>
  <si>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</si>
  <si>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</si>
  <si>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</si>
  <si>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</si>
  <si>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</si>
  <si>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</si>
  <si>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</si>
  <si>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</si>
  <si>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</si>
  <si>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</si>
  <si>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</si>
  <si>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</si>
  <si>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</si>
  <si>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</si>
  <si>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</si>
  <si>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</si>
  <si>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</si>
  <si>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</si>
  <si>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</si>
  <si>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</si>
  <si>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</si>
  <si>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</si>
  <si>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</si>
  <si>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</si>
  <si>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</si>
  <si>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</si>
  <si>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</si>
  <si>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</si>
  <si>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</si>
  <si>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</si>
  <si>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</si>
  <si>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</si>
  <si>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</si>
  <si>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</si>
  <si>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</si>
  <si>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</si>
  <si>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</si>
  <si>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</si>
  <si>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</si>
  <si>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</si>
  <si>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</si>
  <si>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</si>
  <si>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</si>
  <si>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</si>
  <si>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</si>
  <si>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</si>
  <si>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</si>
  <si>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</si>
  <si>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</si>
  <si>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</si>
  <si>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</si>
  <si>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</si>
  <si>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</si>
  <si>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</si>
  <si>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</si>
  <si>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</si>
  <si>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</si>
  <si>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</si>
  <si>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</si>
  <si>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</si>
  <si>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</si>
  <si>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</si>
  <si>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</si>
  <si>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</si>
  <si>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</si>
  <si>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</si>
  <si>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</si>
  <si>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</si>
  <si>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</si>
  <si>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</si>
  <si>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</si>
  <si>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</si>
  <si>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</si>
  <si>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</si>
  <si>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</si>
  <si>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</si>
  <si>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</si>
  <si>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</si>
  <si>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</si>
  <si>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</si>
  <si>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</si>
  <si>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</si>
  <si>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</si>
  <si>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</si>
  <si>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</si>
  <si>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</si>
  <si>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</si>
  <si>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</si>
  <si>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</si>
  <si>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</si>
  <si>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</si>
  <si>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</si>
  <si>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</si>
  <si>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</si>
  <si>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</si>
  <si>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</si>
  <si>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</si>
  <si>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</si>
  <si>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</si>
  <si>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</si>
  <si>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</si>
  <si>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</si>
  <si>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</si>
  <si>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</si>
  <si>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</si>
  <si>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</si>
  <si>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</si>
  <si>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</si>
  <si>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</si>
  <si>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</si>
  <si>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</si>
  <si>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</si>
  <si>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</si>
  <si>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</si>
  <si>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</si>
  <si>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</si>
  <si>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</si>
  <si>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</si>
  <si>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</si>
  <si>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</si>
  <si>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</si>
  <si>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</si>
  <si>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</si>
  <si>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</si>
  <si>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</si>
  <si>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</si>
  <si>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</si>
  <si>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</si>
  <si>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</si>
  <si>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</si>
  <si>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</si>
  <si>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</si>
  <si>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</si>
  <si>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</si>
  <si>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</si>
  <si>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</si>
  <si>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</si>
  <si>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</si>
  <si>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</si>
  <si>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</si>
  <si>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</si>
  <si>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</si>
  <si>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</si>
  <si>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</si>
  <si>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</si>
  <si>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</si>
  <si>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</si>
  <si>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</si>
  <si>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</si>
  <si>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</si>
  <si>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</si>
  <si>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</si>
  <si>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</si>
  <si>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</si>
  <si>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</si>
  <si>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</si>
  <si>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</si>
  <si>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</si>
  <si>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</si>
  <si>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</si>
  <si>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</si>
  <si>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</si>
  <si>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</si>
  <si>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</si>
  <si>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</si>
  <si>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</si>
  <si>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</si>
  <si>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</si>
  <si>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</si>
  <si>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</si>
  <si>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</si>
  <si>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</si>
  <si>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</si>
  <si>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</si>
  <si>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</si>
  <si>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</si>
  <si>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</si>
  <si>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</si>
  <si>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</si>
  <si>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</si>
  <si>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</si>
  <si>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</si>
  <si>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</si>
  <si>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</si>
  <si>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</si>
  <si>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</si>
  <si>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</si>
  <si>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</si>
  <si>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</si>
  <si>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</si>
  <si>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</si>
  <si>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</si>
  <si>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</si>
  <si>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</si>
  <si>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</si>
  <si>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</si>
  <si>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</si>
  <si>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</si>
  <si>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</si>
  <si>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</si>
  <si>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</si>
  <si>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</si>
  <si>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</si>
  <si>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</si>
  <si>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</si>
  <si>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</si>
  <si>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</si>
  <si>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</si>
  <si>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</si>
  <si>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</si>
  <si>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</si>
  <si>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</si>
  <si>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</si>
  <si>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</si>
  <si>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</si>
  <si>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</si>
  <si>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</si>
  <si>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</si>
  <si>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</si>
  <si>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</si>
  <si>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</si>
  <si>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</si>
  <si>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</si>
  <si>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</si>
  <si>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</si>
  <si>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</si>
  <si>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</si>
  <si>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</si>
  <si>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</si>
  <si>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</si>
  <si>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</si>
  <si>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</si>
  <si>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</si>
  <si>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</si>
  <si>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</si>
  <si>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</si>
  <si>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</si>
  <si>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</si>
  <si>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</si>
  <si>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</si>
  <si>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</si>
  <si>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</si>
  <si>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</si>
  <si>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</si>
  <si>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</si>
  <si>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</si>
  <si>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</si>
  <si>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</si>
  <si>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</si>
  <si>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</si>
  <si>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</si>
  <si>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</si>
  <si>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</si>
  <si>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</si>
  <si>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</si>
  <si>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</si>
  <si>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</si>
  <si>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</si>
  <si>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</si>
  <si>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</si>
  <si>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</si>
  <si>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</si>
  <si>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</si>
  <si>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</si>
  <si>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</si>
  <si>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</si>
  <si>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</si>
  <si>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</si>
  <si>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</si>
  <si>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</si>
  <si>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</si>
  <si>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</si>
  <si>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</si>
  <si>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</si>
  <si>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</si>
  <si>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</si>
  <si>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</si>
  <si>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</si>
  <si>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</si>
  <si>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</si>
  <si>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</si>
  <si>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</si>
  <si>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</si>
  <si>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</si>
  <si>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</si>
  <si>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</si>
  <si>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</si>
  <si>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</si>
  <si>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</si>
  <si>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</si>
  <si>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</si>
  <si>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</si>
  <si>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</si>
  <si>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</si>
  <si>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</si>
  <si>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</si>
  <si>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</si>
  <si>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</si>
  <si>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</si>
  <si>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</si>
  <si>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</si>
  <si>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</si>
  <si>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</si>
  <si>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</si>
  <si>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</si>
  <si>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</si>
  <si>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</si>
  <si>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</si>
  <si>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</si>
  <si>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</si>
  <si>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</si>
  <si>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</si>
  <si>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</si>
  <si>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</si>
  <si>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</si>
  <si>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</si>
  <si>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</si>
  <si>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</si>
  <si>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</si>
  <si>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</si>
  <si>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</si>
  <si>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</si>
  <si>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</si>
  <si>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</si>
  <si>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</si>
  <si>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</si>
  <si>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</si>
  <si>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</si>
  <si>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</si>
  <si>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</si>
  <si>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</si>
  <si>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</si>
  <si>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</si>
  <si>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</si>
  <si>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</si>
  <si>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</si>
  <si>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</si>
  <si>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</si>
  <si>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</si>
  <si>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</si>
  <si>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</si>
  <si>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</si>
  <si>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</si>
  <si>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</si>
  <si>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</si>
  <si>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</si>
  <si>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</si>
  <si>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</si>
  <si>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</si>
  <si>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</si>
  <si>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</si>
  <si>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</si>
  <si>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</si>
  <si>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</si>
  <si>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</si>
  <si>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</si>
  <si>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</si>
  <si>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</si>
  <si>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</si>
  <si>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</si>
  <si>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</si>
  <si>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</si>
  <si>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</si>
  <si>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</si>
  <si>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</si>
  <si>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</si>
  <si>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</si>
  <si>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</si>
  <si>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</si>
  <si>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</si>
  <si>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</si>
  <si>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</si>
  <si>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</si>
  <si>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</si>
  <si>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</si>
  <si>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</si>
  <si>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</si>
  <si>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</si>
  <si>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</si>
  <si>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</si>
  <si>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</si>
  <si>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</si>
  <si>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</si>
  <si>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</si>
  <si>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</si>
  <si>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</si>
  <si>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</si>
  <si>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</si>
  <si>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</si>
  <si>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</si>
  <si>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</si>
  <si>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</si>
  <si>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</si>
  <si>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</si>
  <si>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</si>
  <si>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</si>
  <si>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</si>
  <si>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</si>
  <si>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</si>
  <si>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</si>
  <si>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</si>
  <si>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</si>
  <si>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</si>
  <si>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</si>
  <si>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</si>
  <si>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</si>
  <si>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</si>
  <si>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</si>
  <si>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</si>
  <si>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</si>
  <si>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</si>
  <si>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</si>
  <si>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</si>
  <si>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</si>
  <si>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</si>
  <si>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</si>
  <si>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</si>
  <si>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</si>
  <si>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</si>
  <si>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</si>
  <si>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</si>
  <si>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</si>
  <si>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</si>
  <si>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</si>
  <si>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</si>
  <si>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</si>
  <si>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</si>
  <si>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</si>
  <si>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</si>
  <si>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</si>
  <si>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</si>
  <si>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</si>
  <si>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</si>
  <si>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</si>
  <si>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</si>
  <si>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</si>
  <si>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</si>
  <si>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</si>
  <si>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</si>
  <si>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</si>
  <si>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</si>
  <si>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</si>
  <si>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</si>
  <si>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</si>
  <si>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</si>
  <si>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</si>
  <si>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</si>
  <si>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</si>
  <si>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</si>
  <si>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</si>
  <si>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</si>
  <si>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</si>
  <si>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</si>
  <si>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</si>
  <si>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</si>
  <si>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</si>
  <si>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</si>
  <si>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</si>
  <si>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</si>
  <si>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</si>
  <si>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</si>
  <si>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</si>
  <si>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</si>
  <si>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</si>
  <si>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</si>
  <si>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</si>
  <si>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</si>
  <si>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</si>
  <si>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</si>
  <si>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</si>
  <si>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</si>
  <si>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</si>
  <si>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</si>
  <si>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</si>
  <si>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</si>
  <si>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</si>
  <si>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</si>
  <si>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</si>
  <si>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</si>
  <si>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</si>
  <si>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</si>
  <si>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</si>
  <si>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</si>
  <si>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</si>
  <si>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</si>
  <si>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</si>
  <si>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</si>
  <si>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</si>
  <si>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</si>
  <si>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</si>
  <si>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</si>
  <si>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</si>
  <si>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</si>
  <si>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</si>
  <si>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</si>
  <si>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</si>
  <si>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</si>
  <si>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</si>
  <si>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</si>
  <si>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</si>
  <si>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</si>
  <si>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</si>
  <si>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</si>
  <si>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</si>
  <si>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</si>
  <si>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</si>
  <si>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</si>
  <si>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</si>
  <si>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</si>
  <si>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</si>
  <si>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</si>
  <si>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</si>
  <si>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</si>
  <si>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</si>
  <si>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</si>
  <si>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</si>
  <si>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</si>
  <si>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</si>
  <si>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</si>
  <si>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</si>
  <si>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</si>
  <si>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</si>
  <si>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</si>
  <si>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</si>
  <si>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</si>
  <si>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</si>
  <si>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</si>
  <si>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</si>
  <si>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</si>
  <si>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</si>
  <si>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</si>
  <si>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</si>
  <si>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</si>
  <si>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</si>
  <si>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</si>
  <si>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</si>
  <si>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</si>
  <si>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</si>
  <si>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</si>
  <si>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</si>
  <si>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</si>
  <si>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</si>
  <si>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</si>
  <si>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</si>
  <si>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</si>
  <si>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</si>
  <si>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</si>
  <si>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</si>
  <si>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</si>
  <si>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</si>
  <si>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</si>
  <si>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</si>
  <si>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</si>
  <si>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</si>
  <si>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</si>
  <si>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</si>
  <si>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</si>
  <si>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</si>
  <si>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</si>
  <si>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</si>
  <si>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</si>
  <si>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</si>
  <si>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</si>
  <si>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</si>
  <si>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</si>
  <si>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</si>
  <si>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</si>
  <si>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</si>
  <si>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</si>
  <si>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</si>
  <si>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</si>
  <si>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</si>
  <si>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</si>
  <si>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</si>
  <si>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</si>
  <si>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</si>
  <si>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</si>
  <si>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</si>
  <si>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</si>
  <si>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</si>
  <si>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</si>
  <si>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</si>
  <si>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</si>
  <si>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</si>
  <si>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</si>
  <si>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</si>
  <si>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</si>
  <si>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</si>
  <si>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</si>
  <si>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</si>
  <si>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</si>
  <si>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</si>
  <si>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</si>
  <si>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</si>
  <si>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</si>
  <si>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</si>
  <si>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</si>
  <si>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</si>
  <si>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</si>
  <si>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</si>
  <si>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</si>
  <si>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</si>
  <si>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</si>
  <si>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</si>
  <si>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</si>
  <si>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</si>
  <si>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</si>
  <si>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</si>
  <si>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</si>
  <si>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</si>
  <si>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</si>
  <si>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</si>
  <si>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</si>
  <si>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</si>
  <si>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</si>
  <si>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</si>
  <si>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</si>
  <si>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</si>
  <si>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</si>
  <si>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</si>
  <si>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</si>
  <si>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</si>
  <si>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</si>
  <si>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</si>
  <si>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</si>
  <si>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</si>
  <si>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</si>
  <si>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</si>
  <si>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</si>
  <si>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</si>
  <si>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</si>
  <si>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</si>
  <si>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</si>
  <si>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</si>
  <si>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</si>
  <si>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</si>
  <si>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</si>
  <si>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</si>
  <si>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</si>
  <si>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</si>
  <si>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</si>
  <si>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</si>
  <si>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</si>
  <si>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</si>
  <si>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</si>
  <si>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</si>
  <si>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</si>
  <si>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</si>
  <si>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</si>
  <si>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</si>
  <si>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</si>
  <si>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</si>
  <si>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</si>
  <si>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</si>
  <si>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</si>
  <si>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</si>
  <si>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</si>
  <si>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</si>
  <si>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</si>
  <si>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</si>
  <si>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</si>
  <si>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</si>
  <si>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</si>
  <si>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</si>
  <si>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</si>
  <si>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</si>
  <si>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</si>
  <si>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</si>
  <si>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</si>
  <si>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</si>
  <si>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</si>
  <si>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</si>
  <si>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</si>
  <si>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</si>
  <si>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</si>
  <si>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</si>
  <si>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</si>
  <si>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</si>
  <si>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</si>
  <si>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</si>
  <si>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</si>
  <si>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</si>
  <si>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</si>
  <si>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</si>
  <si>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</si>
  <si>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</si>
  <si>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</si>
  <si>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</si>
  <si>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</si>
  <si>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</si>
  <si>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</si>
  <si>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</si>
  <si>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</si>
  <si>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</si>
  <si>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</si>
  <si>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</si>
  <si>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</si>
  <si>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</si>
  <si>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</si>
  <si>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</si>
  <si>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</si>
  <si>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</si>
  <si>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</si>
  <si>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</si>
  <si>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</si>
  <si>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</si>
  <si>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</si>
  <si>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</si>
  <si>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</si>
  <si>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</si>
  <si>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</si>
  <si>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</si>
  <si>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</si>
  <si>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</si>
  <si>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</si>
  <si>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</si>
  <si>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</si>
  <si>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</si>
  <si>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</si>
  <si>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</si>
  <si>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</si>
  <si>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</si>
  <si>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</si>
  <si>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</si>
  <si>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</si>
  <si>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</si>
  <si>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</si>
  <si>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</si>
  <si>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</si>
  <si>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</si>
  <si>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</si>
  <si>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</si>
  <si>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</si>
  <si>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</si>
  <si>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</si>
  <si>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</si>
  <si>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</si>
  <si>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</si>
  <si>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</si>
  <si>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</si>
  <si>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</si>
  <si>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</si>
  <si>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</si>
  <si>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</si>
  <si>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</si>
  <si>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</si>
  <si>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</si>
  <si>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</si>
  <si>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</si>
  <si>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</si>
  <si>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</si>
  <si>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</si>
  <si>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</si>
  <si>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</si>
  <si>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</si>
  <si>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</si>
  <si>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</si>
  <si>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</si>
  <si>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</si>
  <si>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</si>
  <si>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</si>
  <si>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</si>
  <si>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</si>
  <si>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</si>
  <si>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</si>
  <si>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</si>
  <si>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</si>
  <si>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</si>
  <si>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</si>
  <si>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</si>
  <si>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</si>
  <si>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</si>
  <si>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</si>
  <si>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</si>
  <si>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</si>
  <si>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</si>
  <si>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</si>
  <si>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</si>
  <si>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</si>
  <si>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</si>
  <si>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</si>
  <si>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</si>
  <si>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</si>
  <si>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</si>
  <si>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</si>
  <si>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</si>
  <si>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</si>
  <si>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</si>
  <si>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</si>
  <si>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</si>
  <si>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</si>
  <si>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</si>
  <si>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</si>
  <si>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</si>
  <si>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</si>
  <si>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</si>
  <si>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</si>
  <si>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</si>
  <si>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</si>
  <si>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</si>
  <si>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</si>
  <si>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</si>
  <si>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</si>
  <si>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</si>
  <si>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</si>
  <si>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</si>
  <si>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</si>
  <si>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</si>
  <si>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</si>
  <si>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</si>
  <si>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</si>
  <si>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</si>
  <si>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</si>
  <si>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</si>
  <si>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</si>
  <si>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</si>
  <si>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</si>
  <si>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</si>
  <si>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</si>
  <si>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</si>
  <si>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</si>
  <si>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</si>
  <si>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</si>
  <si>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</si>
  <si>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</si>
  <si>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</si>
  <si>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</si>
  <si>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</si>
  <si>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</si>
  <si>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</si>
  <si>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</si>
  <si>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</si>
  <si>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</si>
  <si>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</si>
  <si>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</si>
  <si>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</si>
  <si>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</si>
  <si>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</si>
  <si>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</si>
  <si>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</si>
  <si>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</si>
  <si>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</si>
  <si>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</si>
  <si>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</si>
  <si>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</si>
  <si>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</si>
  <si>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</si>
  <si>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</si>
  <si>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</si>
  <si>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</si>
  <si>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</si>
  <si>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</si>
  <si>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</si>
  <si>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</si>
  <si>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</si>
  <si>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</si>
  <si>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</si>
  <si>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</si>
  <si>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</si>
  <si>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</si>
  <si>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</si>
  <si>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</si>
  <si>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</si>
  <si>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</si>
  <si>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</si>
  <si>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</si>
  <si>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</si>
  <si>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</si>
  <si>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</si>
  <si>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</si>
  <si>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</si>
  <si>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</si>
  <si>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</si>
  <si>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</si>
  <si>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</si>
  <si>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</si>
  <si>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</si>
  <si>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</si>
  <si>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</si>
  <si>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</si>
  <si>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</si>
  <si>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</si>
  <si>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</si>
  <si>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</si>
  <si>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</si>
  <si>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</si>
  <si>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</si>
  <si>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</si>
  <si>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</si>
  <si>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</si>
  <si>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</si>
  <si>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</si>
  <si>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</si>
  <si>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</si>
  <si>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</si>
  <si>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</si>
  <si>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</si>
  <si>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</si>
  <si>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</si>
  <si>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</si>
  <si>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</si>
  <si>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</si>
  <si>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</si>
  <si>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</si>
  <si>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</si>
  <si>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</si>
  <si>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</si>
  <si>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</si>
  <si>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</si>
  <si>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</si>
  <si>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</si>
  <si>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</si>
  <si>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</si>
  <si>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</si>
  <si>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</si>
  <si>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</si>
  <si>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</si>
  <si>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</si>
  <si>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</si>
  <si>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</si>
  <si>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</si>
  <si>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</si>
  <si>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</si>
  <si>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</si>
  <si>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</si>
  <si>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</si>
  <si>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</si>
  <si>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</si>
  <si>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</si>
  <si>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</si>
  <si>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</si>
  <si>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</si>
  <si>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</si>
  <si>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</si>
  <si>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</si>
  <si>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</si>
  <si>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</si>
  <si>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</si>
  <si>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</si>
  <si>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</si>
  <si>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</si>
  <si>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</si>
  <si>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</si>
  <si>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</si>
  <si>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</si>
  <si>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</si>
  <si>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</si>
  <si>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</si>
  <si>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</si>
  <si>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</si>
  <si>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</si>
  <si>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</si>
  <si>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</si>
  <si>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</si>
  <si>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</si>
  <si>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</si>
  <si>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</si>
  <si>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</si>
  <si>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</si>
  <si>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</si>
  <si>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</si>
  <si>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</si>
  <si>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</si>
  <si>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</si>
  <si>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</si>
  <si>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</si>
  <si>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</si>
  <si>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</si>
  <si>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</si>
  <si>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</si>
  <si>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</si>
  <si>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</si>
  <si>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</si>
  <si>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</si>
  <si>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</si>
  <si>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</si>
  <si>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</si>
  <si>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</si>
  <si>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</si>
  <si>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</si>
  <si>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</si>
  <si>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</si>
  <si>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</si>
  <si>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</si>
  <si>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</si>
  <si>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</si>
  <si>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</si>
  <si>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</si>
  <si>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</si>
  <si>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</si>
  <si>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</si>
  <si>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</si>
  <si>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</si>
  <si>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</si>
  <si>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</si>
  <si>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</si>
  <si>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</si>
  <si>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</si>
  <si>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</si>
  <si>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</si>
  <si>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</si>
  <si>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</si>
  <si>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</si>
  <si>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</si>
  <si>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</si>
  <si>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</si>
  <si>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</si>
  <si>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</si>
  <si>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</si>
  <si>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</si>
  <si>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</si>
  <si>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</si>
  <si>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</si>
  <si>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</si>
  <si>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</si>
  <si>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</si>
  <si>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</si>
  <si>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</si>
  <si>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</si>
  <si>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</si>
  <si>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</si>
  <si>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</si>
  <si>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</si>
  <si>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</si>
  <si>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</si>
  <si>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</si>
  <si>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</si>
  <si>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</si>
  <si>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</si>
  <si>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</si>
  <si>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</si>
  <si>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</si>
  <si>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</si>
  <si>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</si>
  <si>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</si>
  <si>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</si>
  <si>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</si>
  <si>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</si>
  <si>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</si>
  <si>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</si>
  <si>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</si>
  <si>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</si>
  <si>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</si>
  <si>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</si>
  <si>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</si>
  <si>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</si>
  <si>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</si>
  <si>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</si>
  <si>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</si>
  <si>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</si>
  <si>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</si>
  <si>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</si>
  <si>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</si>
  <si>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</si>
  <si>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</si>
  <si>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</si>
  <si>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</si>
  <si>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</si>
  <si>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</si>
  <si>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</si>
  <si>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</si>
  <si>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</si>
  <si>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</si>
  <si>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</si>
  <si>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</si>
  <si>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</si>
  <si>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</si>
  <si>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</si>
  <si>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</si>
  <si>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</si>
  <si>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</si>
  <si>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</si>
  <si>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</si>
  <si>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</si>
  <si>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</si>
  <si>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</si>
  <si>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</si>
  <si>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</si>
  <si>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</si>
  <si>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</si>
  <si>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</si>
  <si>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</si>
  <si>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</si>
  <si>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</si>
  <si>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</si>
  <si>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</si>
  <si>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</si>
  <si>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</si>
  <si>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</si>
  <si>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</si>
  <si>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</si>
  <si>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</si>
  <si>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</si>
  <si>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</si>
  <si>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</si>
  <si>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</si>
  <si>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</si>
  <si>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</si>
  <si>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</si>
  <si>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</si>
  <si>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</si>
  <si>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</si>
  <si>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</si>
  <si>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</si>
  <si>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</si>
  <si>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</si>
  <si>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</si>
  <si>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</si>
  <si>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</si>
  <si>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</si>
  <si>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</si>
  <si>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</si>
  <si>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</si>
  <si>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</si>
  <si>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</si>
  <si>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</si>
  <si>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</si>
  <si>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</si>
  <si>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</si>
  <si>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</si>
  <si>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</si>
  <si>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</si>
  <si>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</si>
  <si>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</si>
  <si>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</si>
  <si>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</si>
  <si>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</si>
  <si>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</si>
  <si>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</si>
  <si>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</si>
  <si>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</si>
  <si>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</si>
  <si>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</si>
  <si>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</si>
  <si>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</si>
  <si>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</si>
  <si>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</si>
  <si>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</si>
  <si>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</si>
  <si>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</si>
  <si>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</si>
  <si>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</si>
  <si>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</si>
  <si>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</si>
  <si>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</si>
  <si>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</si>
  <si>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</si>
  <si>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</si>
  <si>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</si>
  <si>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</si>
  <si>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</si>
  <si>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</si>
  <si>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</si>
  <si>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</si>
  <si>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</si>
  <si>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</si>
  <si>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</si>
  <si>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</si>
  <si>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</si>
  <si>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</si>
  <si>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</si>
  <si>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</si>
  <si>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</si>
  <si>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</si>
  <si>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</si>
  <si>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</si>
  <si>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</si>
  <si>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</si>
  <si>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</si>
  <si>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</si>
  <si>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</si>
  <si>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</si>
  <si>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</si>
  <si>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</si>
  <si>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</si>
  <si>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</si>
  <si>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</si>
  <si>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</si>
  <si>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</si>
  <si>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</si>
  <si>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</si>
  <si>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</si>
  <si>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</si>
  <si>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</si>
  <si>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</si>
  <si>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</si>
  <si>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</si>
  <si>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</si>
  <si>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</si>
  <si>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</si>
  <si>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</si>
  <si>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</si>
  <si>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</si>
  <si>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</si>
  <si>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</si>
  <si>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</si>
  <si>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</si>
  <si>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</si>
  <si>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</si>
  <si>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</si>
  <si>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</si>
  <si>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</si>
  <si>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</si>
  <si>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</si>
  <si>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</si>
  <si>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</si>
  <si>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</si>
  <si>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</si>
  <si>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</si>
  <si>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</si>
  <si>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</si>
  <si>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</si>
  <si>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</si>
  <si>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</si>
  <si>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</si>
  <si>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</si>
  <si>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</si>
  <si>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</si>
  <si>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</si>
  <si>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</si>
  <si>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</si>
  <si>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</si>
  <si>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</si>
  <si>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</si>
  <si>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</si>
  <si>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</si>
  <si>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</si>
  <si>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</si>
  <si>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</si>
  <si>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</si>
  <si>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</si>
  <si>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</si>
  <si>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</si>
  <si>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</si>
  <si>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</si>
  <si>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</si>
  <si>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</si>
  <si>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</si>
  <si>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</si>
  <si>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</si>
  <si>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</si>
  <si>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</si>
  <si>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</si>
  <si>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</si>
  <si>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</si>
  <si>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</si>
  <si>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</si>
  <si>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</si>
  <si>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</si>
  <si>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</si>
  <si>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</si>
  <si>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</si>
  <si>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</si>
  <si>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</si>
  <si>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</si>
  <si>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</si>
  <si>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</si>
  <si>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</si>
  <si>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</si>
  <si>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</si>
  <si>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</si>
  <si>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</si>
  <si>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</si>
  <si>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</si>
  <si>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</si>
  <si>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</si>
  <si>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</si>
  <si>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</si>
  <si>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</si>
  <si>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</si>
  <si>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</si>
  <si>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</si>
  <si>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</si>
  <si>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</si>
  <si>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</si>
  <si>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</si>
  <si>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</si>
  <si>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</si>
  <si>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</si>
  <si>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</si>
  <si>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</si>
  <si>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</si>
  <si>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</si>
  <si>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</si>
  <si>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</si>
  <si>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</si>
  <si>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</si>
  <si>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</si>
  <si>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</si>
  <si>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</si>
  <si>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</si>
  <si>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</si>
  <si>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</si>
  <si>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</si>
  <si>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</si>
  <si>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</si>
  <si>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</si>
  <si>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</si>
  <si>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</si>
  <si>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</si>
  <si>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</si>
  <si>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</si>
  <si>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</si>
  <si>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</si>
  <si>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</si>
  <si>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</si>
  <si>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</si>
  <si>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</si>
  <si>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</si>
  <si>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</si>
  <si>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</si>
  <si>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</si>
  <si>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</si>
  <si>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</si>
  <si>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</si>
  <si>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</si>
  <si>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</si>
  <si>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</si>
  <si>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</si>
  <si>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</si>
  <si>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</si>
  <si>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</si>
  <si>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</si>
  <si>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</si>
  <si>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</si>
  <si>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</si>
  <si>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</si>
  <si>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</si>
  <si>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</si>
  <si>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</si>
  <si>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</si>
  <si>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</si>
  <si>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</si>
  <si>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</si>
  <si>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</si>
  <si>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</si>
  <si>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</si>
  <si>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</si>
  <si>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</si>
  <si>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</si>
  <si>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</si>
  <si>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</si>
  <si>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</si>
  <si>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</si>
  <si>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</si>
  <si>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</si>
  <si>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</si>
  <si>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</si>
  <si>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</si>
  <si>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</si>
  <si>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</si>
  <si>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</si>
  <si>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</si>
  <si>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</si>
  <si>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</si>
  <si>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</si>
  <si>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</si>
  <si>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</si>
  <si>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</si>
  <si>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</si>
  <si>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</si>
  <si>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</si>
  <si>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</si>
  <si>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</si>
  <si>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</si>
  <si>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</si>
  <si>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</si>
  <si>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</si>
  <si>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</si>
  <si>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</si>
  <si>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</si>
  <si>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</si>
  <si>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</si>
  <si>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</si>
  <si>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</si>
  <si>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</si>
  <si>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</si>
  <si>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</si>
  <si>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</si>
  <si>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</si>
  <si>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</si>
  <si>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</si>
  <si>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</si>
  <si>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</si>
  <si>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</si>
  <si>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</si>
  <si>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</si>
  <si>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</si>
  <si>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</si>
  <si>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</si>
  <si>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</si>
  <si>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</si>
  <si>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</si>
  <si>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</si>
  <si>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</si>
  <si>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</si>
  <si>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</si>
  <si>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</si>
  <si>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</si>
  <si>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</si>
  <si>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</si>
  <si>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</si>
  <si>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</si>
  <si>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</si>
  <si>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</si>
  <si>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</si>
  <si>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</si>
  <si>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</si>
  <si>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</si>
  <si>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</si>
  <si>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</si>
  <si>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</si>
  <si>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</si>
  <si>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</si>
  <si>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</si>
  <si>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</si>
  <si>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</si>
  <si>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</si>
  <si>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</si>
  <si>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</si>
  <si>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</si>
  <si>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</si>
  <si>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</si>
  <si>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</si>
  <si>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</si>
  <si>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</si>
  <si>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</si>
  <si>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</si>
  <si>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</si>
  <si>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</si>
  <si>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</si>
  <si>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</si>
  <si>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</si>
  <si>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</si>
  <si>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</si>
  <si>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</si>
  <si>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</si>
  <si>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</si>
  <si>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</si>
  <si>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</si>
  <si>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</si>
  <si>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</si>
  <si>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</si>
  <si>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</si>
  <si>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</si>
  <si>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</si>
  <si>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</si>
  <si>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</si>
  <si>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</si>
  <si>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</si>
  <si>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</si>
  <si>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</si>
  <si>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</si>
  <si>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</si>
  <si>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</si>
  <si>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</si>
  <si>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</si>
  <si>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</si>
  <si>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</si>
  <si>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</si>
  <si>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</si>
  <si>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</si>
  <si>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</si>
  <si>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</si>
  <si>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</si>
  <si>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</si>
  <si>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</si>
  <si>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</si>
  <si>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</si>
  <si>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</si>
  <si>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</si>
  <si>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</si>
  <si>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</si>
  <si>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</si>
  <si>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</si>
  <si>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</si>
  <si>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</si>
  <si>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</si>
  <si>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</si>
  <si>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</si>
  <si>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</si>
  <si>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</si>
  <si>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</si>
  <si>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</si>
  <si>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</si>
  <si>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</si>
  <si>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</si>
  <si>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</si>
  <si>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</si>
  <si>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</si>
  <si>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</si>
  <si>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</si>
  <si>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</si>
  <si>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</si>
  <si>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</si>
  <si>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</si>
  <si>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</si>
  <si>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</si>
  <si>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</si>
  <si>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</si>
  <si>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</si>
  <si>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</si>
  <si>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</si>
  <si>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</si>
  <si>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</si>
  <si>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</si>
  <si>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</si>
  <si>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</si>
  <si>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</si>
  <si>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</si>
  <si>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</si>
  <si>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</si>
  <si>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</si>
  <si>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</si>
  <si>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</si>
  <si>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</si>
  <si>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</si>
  <si>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</si>
  <si>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</si>
  <si>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</si>
  <si>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</si>
  <si>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</si>
  <si>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</si>
  <si>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</si>
  <si>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</si>
  <si>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</si>
  <si>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</si>
  <si>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</si>
  <si>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</si>
  <si>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</si>
  <si>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</si>
  <si>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</si>
  <si>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</si>
  <si>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</si>
  <si>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</si>
  <si>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</si>
  <si>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</si>
  <si>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</si>
  <si>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</si>
  <si>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</si>
  <si>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</si>
  <si>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</si>
  <si>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</si>
  <si>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</si>
  <si>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</si>
  <si>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</si>
  <si>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</si>
  <si>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</si>
  <si>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</si>
  <si>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</si>
  <si>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</si>
  <si>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</si>
  <si>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</si>
  <si>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</si>
  <si>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</si>
  <si>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</si>
  <si>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</si>
  <si>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</si>
  <si>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</si>
  <si>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</si>
  <si>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</si>
  <si>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</si>
  <si>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</si>
  <si>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</si>
  <si>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</si>
  <si>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</si>
  <si>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</si>
  <si>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</si>
  <si>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</si>
  <si>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</si>
  <si>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</si>
  <si>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</si>
  <si>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</si>
  <si>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</si>
  <si>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</si>
  <si>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</si>
  <si>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</si>
  <si>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</si>
  <si>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</si>
  <si>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</si>
  <si>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</si>
  <si>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</si>
  <si>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</si>
  <si>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</si>
  <si>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</si>
  <si>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</si>
  <si>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</si>
  <si>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</si>
  <si>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</si>
  <si>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</si>
  <si>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</si>
  <si>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</si>
  <si>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</si>
  <si>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</si>
  <si>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</si>
  <si>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</si>
  <si>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</si>
  <si>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</si>
  <si>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</si>
  <si>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</si>
  <si>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</si>
  <si>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</si>
  <si>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</si>
  <si>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</si>
  <si>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</si>
  <si>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</si>
  <si>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</si>
  <si>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</si>
  <si>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</si>
  <si>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</si>
  <si>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</si>
  <si>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</si>
  <si>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</si>
  <si>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</si>
  <si>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</si>
  <si>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</si>
  <si>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</si>
  <si>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</si>
  <si>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</si>
  <si>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</si>
  <si>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</si>
  <si>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</si>
  <si>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</si>
  <si>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</si>
  <si>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</si>
  <si>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</si>
  <si>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</si>
  <si>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</si>
  <si>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</si>
  <si>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</si>
  <si>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</si>
  <si>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</si>
  <si>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</si>
  <si>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</si>
  <si>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</si>
  <si>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</si>
  <si>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</si>
  <si>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</si>
  <si>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</si>
  <si>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</si>
  <si>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</si>
  <si>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</si>
  <si>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</si>
  <si>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</si>
  <si>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</si>
  <si>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</si>
  <si>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</si>
  <si>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</si>
  <si>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</si>
  <si>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</si>
  <si>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</si>
  <si>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</si>
  <si>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</si>
  <si>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</si>
  <si>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</si>
  <si>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</si>
  <si>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</si>
  <si>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</si>
  <si>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</si>
  <si>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</si>
  <si>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</si>
  <si>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</si>
  <si>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</si>
  <si>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</si>
  <si>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</si>
  <si>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</si>
  <si>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</si>
  <si>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</si>
  <si>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</si>
  <si>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</si>
  <si>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</si>
  <si>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</si>
  <si>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</si>
  <si>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</si>
  <si>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</si>
  <si>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</si>
  <si>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</si>
  <si>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</si>
  <si>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</si>
  <si>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</si>
  <si>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</si>
  <si>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</si>
  <si>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</si>
  <si>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</si>
  <si>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</si>
  <si>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</si>
  <si>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</si>
  <si>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</si>
  <si>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</si>
  <si>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</si>
  <si>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</si>
  <si>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</si>
  <si>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</si>
  <si>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</si>
  <si>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</si>
  <si>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</si>
  <si>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</si>
  <si>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</si>
  <si>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</si>
  <si>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</si>
  <si>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</si>
  <si>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</si>
  <si>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</si>
  <si>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</si>
  <si>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</si>
  <si>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</si>
  <si>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</si>
  <si>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</si>
  <si>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</si>
  <si>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</si>
  <si>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</si>
  <si>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</si>
  <si>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</si>
  <si>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</si>
  <si>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</si>
  <si>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</si>
  <si>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</si>
  <si>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</si>
  <si>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</si>
  <si>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</si>
  <si>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</si>
  <si>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</si>
  <si>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</si>
  <si>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</si>
  <si>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</si>
  <si>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</si>
  <si>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</si>
  <si>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</si>
  <si>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</si>
  <si>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</si>
  <si>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</si>
  <si>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</si>
  <si>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</si>
  <si>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</si>
  <si>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</si>
  <si>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</si>
  <si>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</si>
  <si>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</si>
  <si>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</si>
  <si>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</si>
  <si>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</si>
  <si>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</si>
  <si>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</si>
  <si>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</si>
  <si>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</si>
  <si>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</si>
  <si>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</si>
  <si>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</si>
  <si>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</si>
  <si>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</si>
  <si>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</si>
  <si>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</si>
  <si>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</si>
  <si>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</si>
  <si>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</si>
  <si>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</si>
  <si>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</si>
  <si>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</si>
  <si>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</si>
  <si>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</si>
  <si>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</si>
  <si>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</si>
  <si>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</si>
  <si>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</si>
  <si>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</si>
  <si>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</si>
  <si>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</si>
  <si>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</si>
  <si>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</si>
  <si>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</si>
  <si>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</si>
  <si>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</si>
  <si>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</si>
  <si>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</si>
  <si>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</si>
  <si>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</si>
  <si>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</si>
  <si>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</si>
  <si>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</si>
  <si>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</si>
  <si>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</si>
  <si>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</si>
  <si>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</si>
  <si>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</si>
  <si>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</si>
  <si>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</si>
  <si>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</si>
  <si>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</si>
  <si>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</si>
  <si>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</si>
  <si>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</si>
  <si>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</si>
  <si>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</si>
  <si>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</si>
  <si>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</si>
  <si>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</si>
  <si>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</si>
  <si>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</si>
  <si>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</si>
  <si>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</si>
  <si>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</si>
  <si>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</si>
  <si>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</si>
  <si>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</si>
  <si>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</si>
  <si>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</si>
  <si>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</si>
  <si>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</si>
  <si>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</si>
  <si>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</si>
  <si>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</si>
  <si>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</si>
  <si>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</si>
  <si>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</si>
  <si>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</si>
  <si>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</si>
  <si>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</si>
  <si>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</si>
  <si>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</si>
  <si>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</si>
  <si>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</si>
  <si>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</si>
  <si>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</si>
  <si>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</si>
  <si>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</si>
  <si>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</si>
  <si>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</si>
  <si>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</si>
  <si>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</si>
  <si>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</si>
  <si>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</si>
  <si>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</si>
  <si>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</si>
  <si>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</si>
  <si>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</si>
  <si>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</si>
  <si>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</si>
  <si>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</si>
  <si>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</si>
  <si>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</si>
  <si>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</si>
  <si>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</si>
  <si>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</si>
  <si>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</si>
  <si>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</si>
  <si>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</si>
  <si>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</si>
  <si>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</si>
  <si>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</si>
  <si>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</si>
  <si>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</si>
  <si>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</si>
  <si>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</si>
  <si>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</si>
  <si>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</si>
  <si>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</si>
  <si>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</si>
  <si>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</si>
  <si>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</si>
  <si>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</si>
  <si>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</si>
  <si>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</si>
  <si>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</si>
  <si>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</si>
  <si>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</si>
  <si>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</si>
  <si>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</si>
  <si>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</si>
  <si>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</si>
  <si>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</si>
  <si>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</si>
  <si>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</si>
  <si>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</si>
  <si>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</si>
  <si>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</si>
  <si>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</si>
  <si>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</si>
  <si>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</si>
  <si>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</si>
  <si>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</si>
  <si>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</si>
  <si>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</si>
  <si>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</si>
  <si>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</si>
  <si>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</si>
  <si>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</si>
  <si>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</si>
  <si>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</si>
  <si>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</si>
  <si>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</si>
  <si>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</si>
  <si>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</si>
  <si>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</si>
  <si>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</si>
  <si>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</si>
  <si>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</si>
  <si>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</si>
  <si>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</si>
  <si>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</si>
  <si>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</si>
  <si>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</si>
  <si>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</si>
  <si>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</si>
  <si>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</si>
  <si>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</si>
  <si>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</si>
  <si>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</si>
  <si>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</si>
  <si>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</si>
  <si>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</si>
  <si>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</si>
  <si>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</si>
  <si>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</si>
  <si>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</si>
  <si>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</si>
  <si>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</si>
  <si>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</si>
  <si>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</si>
  <si>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</si>
  <si>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</si>
  <si>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</si>
  <si>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</si>
  <si>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</si>
  <si>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</si>
  <si>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</si>
  <si>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</si>
  <si>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</si>
  <si>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</si>
  <si>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</si>
  <si>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</si>
  <si>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</si>
  <si>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</si>
  <si>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</si>
  <si>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</si>
  <si>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</si>
  <si>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</si>
  <si>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</si>
  <si>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</si>
  <si>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</si>
  <si>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</si>
  <si>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</si>
  <si>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</si>
  <si>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</si>
  <si>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</si>
  <si>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</si>
  <si>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</si>
  <si>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</si>
  <si>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</si>
  <si>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</si>
  <si>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</si>
  <si>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</si>
  <si>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</si>
  <si>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</si>
  <si>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</si>
  <si>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</si>
  <si>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</si>
  <si>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</si>
  <si>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</si>
  <si>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</si>
  <si>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</si>
  <si>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</si>
  <si>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</si>
  <si>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</si>
  <si>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</si>
  <si>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</si>
  <si>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</si>
  <si>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</si>
  <si>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</si>
  <si>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</si>
  <si>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</si>
  <si>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</si>
  <si>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</si>
  <si>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</si>
  <si>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</si>
  <si>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</si>
  <si>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</si>
  <si>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</si>
  <si>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</si>
  <si>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</si>
  <si>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</si>
  <si>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</si>
  <si>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</si>
  <si>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</si>
  <si>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</si>
  <si>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</si>
  <si>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</si>
  <si>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</si>
  <si>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</si>
  <si>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</si>
  <si>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</si>
  <si>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</si>
  <si>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</si>
  <si>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</si>
  <si>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</si>
  <si>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</si>
  <si>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</si>
  <si>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</si>
  <si>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</si>
  <si>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</si>
  <si>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</si>
  <si>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</si>
  <si>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</si>
  <si>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</si>
  <si>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</si>
  <si>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</si>
  <si>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</si>
  <si>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</si>
  <si>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</si>
  <si>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</si>
  <si>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</si>
  <si>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</si>
  <si>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</si>
  <si>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</si>
  <si>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</si>
  <si>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</si>
  <si>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</si>
  <si>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</si>
  <si>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</si>
  <si>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</si>
  <si>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</si>
  <si>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</si>
  <si>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</si>
  <si>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</si>
  <si>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</si>
  <si>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</si>
  <si>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</si>
  <si>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</si>
  <si>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</si>
  <si>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</si>
  <si>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</si>
  <si>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</si>
  <si>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</si>
  <si>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</si>
  <si>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</si>
  <si>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</si>
  <si>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</si>
  <si>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</si>
  <si>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</si>
  <si>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</si>
  <si>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</si>
  <si>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</si>
  <si>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</si>
  <si>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</si>
  <si>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</si>
  <si>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</si>
  <si>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</si>
  <si>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</si>
  <si>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</si>
  <si>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</si>
  <si>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</si>
  <si>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</si>
  <si>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</si>
  <si>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</si>
  <si>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</si>
  <si>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</si>
  <si>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</si>
  <si>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</si>
  <si>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</si>
  <si>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</si>
  <si>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</si>
  <si>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</si>
  <si>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</si>
  <si>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</si>
  <si>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</si>
  <si>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</si>
  <si>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</si>
  <si>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</si>
  <si>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</si>
  <si>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</si>
  <si>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</si>
  <si>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</si>
  <si>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</si>
  <si>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</si>
  <si>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</si>
  <si>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</si>
  <si>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</si>
  <si>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</si>
  <si>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</si>
  <si>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</si>
  <si>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</si>
  <si>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</si>
  <si>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</si>
  <si>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</si>
  <si>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</si>
  <si>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</si>
  <si>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</si>
  <si>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</si>
  <si>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</si>
  <si>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</si>
  <si>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</si>
  <si>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</si>
  <si>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</si>
  <si>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</si>
  <si>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</si>
  <si>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</si>
  <si>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</si>
  <si>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</si>
  <si>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</si>
  <si>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</si>
  <si>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</si>
  <si>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</si>
  <si>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</si>
  <si>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</si>
  <si>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</si>
  <si>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</si>
  <si>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</si>
  <si>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</si>
  <si>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</si>
  <si>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</si>
  <si>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</si>
  <si>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</si>
  <si>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</si>
  <si>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</si>
  <si>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</si>
  <si>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</si>
  <si>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</si>
  <si>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</si>
  <si>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</si>
  <si>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</si>
  <si>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</si>
  <si>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</si>
  <si>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</si>
  <si>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</si>
  <si>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</si>
  <si>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</si>
  <si>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</si>
  <si>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</si>
  <si>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</si>
  <si>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</si>
  <si>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</si>
  <si>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</si>
  <si>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</si>
  <si>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</si>
  <si>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</si>
  <si>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</si>
  <si>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</si>
  <si>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</si>
  <si>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</si>
  <si>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</si>
  <si>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</si>
  <si>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</si>
  <si>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</si>
  <si>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</si>
  <si>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</si>
  <si>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</si>
  <si>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</si>
  <si>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</si>
  <si>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</si>
  <si>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</si>
  <si>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</si>
  <si>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</si>
  <si>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</si>
  <si>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</si>
  <si>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</si>
  <si>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</si>
  <si>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</si>
  <si>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</si>
  <si>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</si>
  <si>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</si>
  <si>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</si>
  <si>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</si>
  <si>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</si>
  <si>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</si>
  <si>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</si>
  <si>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</si>
  <si>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</si>
  <si>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</si>
  <si>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</si>
  <si>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</si>
  <si>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</si>
  <si>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</si>
  <si>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</si>
  <si>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</si>
  <si>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</si>
  <si>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</si>
  <si>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</si>
  <si>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</si>
  <si>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</si>
  <si>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</si>
  <si>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</si>
  <si>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</si>
  <si>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</si>
  <si>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</si>
  <si>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</si>
  <si>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</si>
  <si>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</si>
  <si>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</si>
  <si>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</si>
  <si>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</si>
  <si>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</si>
  <si>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</si>
  <si>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</si>
  <si>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</si>
  <si>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</si>
  <si>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</si>
  <si>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</si>
  <si>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</si>
  <si>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</si>
  <si>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</si>
  <si>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</si>
  <si>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</si>
  <si>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</si>
  <si>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</si>
  <si>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</si>
  <si>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</si>
  <si>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</si>
  <si>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</si>
  <si>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</si>
  <si>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</si>
  <si>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</si>
  <si>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</si>
  <si>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</si>
  <si>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</si>
  <si>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</si>
  <si>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</si>
  <si>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</si>
  <si>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</si>
  <si>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</si>
  <si>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</si>
  <si>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</si>
  <si>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</si>
  <si>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</si>
  <si>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</si>
  <si>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</si>
  <si>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</si>
  <si>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</si>
  <si>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</si>
  <si>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</si>
  <si>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</si>
  <si>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</si>
  <si>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</si>
  <si>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</si>
  <si>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</si>
  <si>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</si>
  <si>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</si>
  <si>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</si>
  <si>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</si>
  <si>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</si>
  <si>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</si>
  <si>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</si>
  <si>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</si>
  <si>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</si>
  <si>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</si>
  <si>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</si>
  <si>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</si>
  <si>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</si>
  <si>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</si>
  <si>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</si>
  <si>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</si>
  <si>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</si>
  <si>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</si>
  <si>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</si>
  <si>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</si>
  <si>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</si>
  <si>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</si>
  <si>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</si>
  <si>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</si>
  <si>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</si>
  <si>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</si>
  <si>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</si>
  <si>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</si>
  <si>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</si>
  <si>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</si>
  <si>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</si>
  <si>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</si>
  <si>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</si>
  <si>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</si>
  <si>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</si>
  <si>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</si>
  <si>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</si>
  <si>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</si>
  <si>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</si>
  <si>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</si>
  <si>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</si>
  <si>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</si>
  <si>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</si>
  <si>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</si>
  <si>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</si>
  <si>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</si>
  <si>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</si>
  <si>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</si>
  <si>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</si>
  <si>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</si>
  <si>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</si>
  <si>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</si>
  <si>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</si>
  <si>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</si>
  <si>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</si>
  <si>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</si>
  <si>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</si>
  <si>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</si>
  <si>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</si>
  <si>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</si>
  <si>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</si>
  <si>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</si>
  <si>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</si>
  <si>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</si>
  <si>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</si>
  <si>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</si>
  <si>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</si>
  <si>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</si>
  <si>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</si>
  <si>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</si>
  <si>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</si>
  <si>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</si>
  <si>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</si>
  <si>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</si>
  <si>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</si>
  <si>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</si>
  <si>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</si>
  <si>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</si>
  <si>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</si>
  <si>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</si>
  <si>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</si>
  <si>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</si>
  <si>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</si>
  <si>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</si>
  <si>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</si>
  <si>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</si>
  <si>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</si>
  <si>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</si>
  <si>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</si>
  <si>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</si>
  <si>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</si>
  <si>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</si>
  <si>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</si>
  <si>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</si>
  <si>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</si>
  <si>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</si>
  <si>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</si>
  <si>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</si>
  <si>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</si>
  <si>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</si>
  <si>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</si>
  <si>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</si>
  <si>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</si>
  <si>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</si>
  <si>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</si>
  <si>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</si>
  <si>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</si>
  <si>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</si>
  <si>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</si>
  <si>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</si>
  <si>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</si>
  <si>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</si>
  <si>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</si>
  <si>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</si>
  <si>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</si>
  <si>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</si>
  <si>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</si>
  <si>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</si>
  <si>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</si>
  <si>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</si>
  <si>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</si>
  <si>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</si>
  <si>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</si>
  <si>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</si>
  <si>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</si>
  <si>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</si>
  <si>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</si>
  <si>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</si>
  <si>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</si>
  <si>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</si>
  <si>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</si>
  <si>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</si>
  <si>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</si>
  <si>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</si>
  <si>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</si>
  <si>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</si>
  <si>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</si>
  <si>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</si>
  <si>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</si>
  <si>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</si>
  <si>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</si>
  <si>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</si>
  <si>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</si>
  <si>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</si>
  <si>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</si>
  <si>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</si>
  <si>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</si>
  <si>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</si>
  <si>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</si>
  <si>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</si>
  <si>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</si>
  <si>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</si>
  <si>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</si>
  <si>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</si>
  <si>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</si>
  <si>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</si>
  <si>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</si>
  <si>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</si>
  <si>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</si>
  <si>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</si>
  <si>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</si>
  <si>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</si>
  <si>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</si>
  <si>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</si>
  <si>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</si>
  <si>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</si>
  <si>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</si>
  <si>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</si>
  <si>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</si>
  <si>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</si>
  <si>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</si>
  <si>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</si>
  <si>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</si>
  <si>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</si>
  <si>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</si>
  <si>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</si>
  <si>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</si>
  <si>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</si>
  <si>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</si>
  <si>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</si>
  <si>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</si>
  <si>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</si>
  <si>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</si>
  <si>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</si>
  <si>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</si>
  <si>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</si>
  <si>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</si>
  <si>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</si>
  <si>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</si>
  <si>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</si>
  <si>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</si>
  <si>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</si>
  <si>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</si>
  <si>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</si>
  <si>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</si>
  <si>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</si>
  <si>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</si>
  <si>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</si>
  <si>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</si>
  <si>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</si>
  <si>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</si>
  <si>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</si>
  <si>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</si>
  <si>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</si>
  <si>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</si>
  <si>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</si>
  <si>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</si>
  <si>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</si>
  <si>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</si>
  <si>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</si>
  <si>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</si>
  <si>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</si>
  <si>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</si>
  <si>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</si>
  <si>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</si>
  <si>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</si>
  <si>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</si>
  <si>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</si>
  <si>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</si>
  <si>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</si>
  <si>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</si>
  <si>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</si>
  <si>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</si>
  <si>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</si>
  <si>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</si>
  <si>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</si>
  <si>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</si>
  <si>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</si>
  <si>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</si>
  <si>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</si>
  <si>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</si>
  <si>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</si>
  <si>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</si>
  <si>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</si>
  <si>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</si>
  <si>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</si>
  <si>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</si>
  <si>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</si>
  <si>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</si>
  <si>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</si>
  <si>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</si>
  <si>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</si>
  <si>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</si>
  <si>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</si>
  <si>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</si>
  <si>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</si>
  <si>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</si>
  <si>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</si>
  <si>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</si>
  <si>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</si>
  <si>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</si>
  <si>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</si>
  <si>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</si>
  <si>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</si>
  <si>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</si>
  <si>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</si>
  <si>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</si>
  <si>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</si>
  <si>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</si>
  <si>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</si>
  <si>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</si>
  <si>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</si>
  <si>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</si>
  <si>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</si>
  <si>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</si>
  <si>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</si>
  <si>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</si>
  <si>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</si>
  <si>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</si>
  <si>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</si>
  <si>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</si>
  <si>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</si>
  <si>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</si>
  <si>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</si>
  <si>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</si>
  <si>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</si>
  <si>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</si>
  <si>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</si>
  <si>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</si>
  <si>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</si>
  <si>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</si>
  <si>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</si>
  <si>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</si>
  <si>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</si>
  <si>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</si>
  <si>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</si>
  <si>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</si>
  <si>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</si>
  <si>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</si>
  <si>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</si>
  <si>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</si>
  <si>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</si>
  <si>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</si>
  <si>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</si>
  <si>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</si>
  <si>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</si>
  <si>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</si>
  <si>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</si>
  <si>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</si>
  <si>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</si>
  <si>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</si>
  <si>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</si>
  <si>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</si>
  <si>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</si>
  <si>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</si>
  <si>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</si>
  <si>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</si>
  <si>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</si>
  <si>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</si>
  <si>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</si>
  <si>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</si>
  <si>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</si>
  <si>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</si>
  <si>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</si>
  <si>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</si>
  <si>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</si>
  <si>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</si>
  <si>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</si>
  <si>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</si>
  <si>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</si>
  <si>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</si>
  <si>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</si>
  <si>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</si>
  <si>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</si>
  <si>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</si>
  <si>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</si>
  <si>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</si>
  <si>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</si>
  <si>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</si>
  <si>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</si>
  <si>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</si>
  <si>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</si>
  <si>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</si>
  <si>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</si>
  <si>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</si>
  <si>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</si>
  <si>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</si>
  <si>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</si>
  <si>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</si>
  <si>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</si>
  <si>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</si>
  <si>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</si>
  <si>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</si>
  <si>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</si>
  <si>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</si>
  <si>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</si>
  <si>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</si>
  <si>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</si>
  <si>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</si>
  <si>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</si>
  <si>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</si>
  <si>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</si>
  <si>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</si>
  <si>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</si>
  <si>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</si>
  <si>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</si>
  <si>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</si>
  <si>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</si>
  <si>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</si>
  <si>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</si>
  <si>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</si>
  <si>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</si>
  <si>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</si>
  <si>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</si>
  <si>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</si>
  <si>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</si>
  <si>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</si>
  <si>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</si>
  <si>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</si>
  <si>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</si>
  <si>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</si>
  <si>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</si>
  <si>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</si>
  <si>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</si>
  <si>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</si>
  <si>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</si>
  <si>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</si>
  <si>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</si>
  <si>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</si>
  <si>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</si>
  <si>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</si>
  <si>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</si>
  <si>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</si>
  <si>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</si>
  <si>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</si>
  <si>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</si>
  <si>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</si>
  <si>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</si>
  <si>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</si>
  <si>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</si>
  <si>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</si>
  <si>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</si>
  <si>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</si>
  <si>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</si>
  <si>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</si>
  <si>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</si>
  <si>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</si>
  <si>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</si>
  <si>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</si>
  <si>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</si>
  <si>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</si>
  <si>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</si>
  <si>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</si>
  <si>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</si>
  <si>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</si>
  <si>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</si>
  <si>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</si>
  <si>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</si>
  <si>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</si>
  <si>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</si>
  <si>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</si>
  <si>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</si>
  <si>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</si>
  <si>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</si>
  <si>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</si>
  <si>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</si>
  <si>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</si>
  <si>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</si>
  <si>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</si>
  <si>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</si>
  <si>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</si>
  <si>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</si>
  <si>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</si>
  <si>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</si>
  <si>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</si>
  <si>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</si>
  <si>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</si>
  <si>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</si>
  <si>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</si>
  <si>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</si>
  <si>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</si>
  <si>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</si>
  <si>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</si>
  <si>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</si>
  <si>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</si>
  <si>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</si>
  <si>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</si>
  <si>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</si>
  <si>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</si>
  <si>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</si>
  <si>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</si>
  <si>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</si>
  <si>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</si>
  <si>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</si>
  <si>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</si>
  <si>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</si>
  <si>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</si>
  <si>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</si>
  <si>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</si>
  <si>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</si>
  <si>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</si>
  <si>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</si>
  <si>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</si>
  <si>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</si>
  <si>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</si>
  <si>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</si>
  <si>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</si>
  <si>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</si>
  <si>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</si>
  <si>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</si>
  <si>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</si>
  <si>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</si>
  <si>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</si>
  <si>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</si>
  <si>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</si>
  <si>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</si>
  <si>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</si>
  <si>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</si>
  <si>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</si>
  <si>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</si>
  <si>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</si>
  <si>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</si>
  <si>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</si>
  <si>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</si>
  <si>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</si>
  <si>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</si>
  <si>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</si>
  <si>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</si>
  <si>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</si>
  <si>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</si>
  <si>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</si>
  <si>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</si>
  <si>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</si>
  <si>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</si>
  <si>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</si>
  <si>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</si>
  <si>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</si>
  <si>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</si>
  <si>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</si>
  <si>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</si>
  <si>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</si>
  <si>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</si>
  <si>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</si>
  <si>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</si>
  <si>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</si>
  <si>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</si>
  <si>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</si>
  <si>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</si>
  <si>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</si>
  <si>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</si>
  <si>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</si>
  <si>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</si>
  <si>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</si>
  <si>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</si>
  <si>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</si>
  <si>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</si>
  <si>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</si>
  <si>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</si>
  <si>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</si>
  <si>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</si>
  <si>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</si>
  <si>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</si>
  <si>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</si>
  <si>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</si>
  <si>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</si>
  <si>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</si>
  <si>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</si>
  <si>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</si>
  <si>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</si>
  <si>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</si>
  <si>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</si>
  <si>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</si>
  <si>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</si>
  <si>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</si>
  <si>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</si>
  <si>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</si>
  <si>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</si>
  <si>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</si>
  <si>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</si>
  <si>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</si>
  <si>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</si>
  <si>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</si>
  <si>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</si>
  <si>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</si>
  <si>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</si>
  <si>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</si>
  <si>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</si>
  <si>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</si>
  <si>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</si>
  <si>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</si>
  <si>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</si>
  <si>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</si>
  <si>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</si>
  <si>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</si>
  <si>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</si>
  <si>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</si>
  <si>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</si>
  <si>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</si>
  <si>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</si>
  <si>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</si>
  <si>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</si>
  <si>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</si>
  <si>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</si>
  <si>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</si>
  <si>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</si>
  <si>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</si>
  <si>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</si>
  <si>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</si>
  <si>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</si>
  <si>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</si>
  <si>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</si>
  <si>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</si>
  <si>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</si>
  <si>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</si>
  <si>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</si>
  <si>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</si>
  <si>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</si>
  <si>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</si>
  <si>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</si>
  <si>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</si>
  <si>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</si>
  <si>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</si>
  <si>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</si>
  <si>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</si>
  <si>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</si>
  <si>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</si>
  <si>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</si>
  <si>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</si>
  <si>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</si>
  <si>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</si>
  <si>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</si>
  <si>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</si>
  <si>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</si>
  <si>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</si>
  <si>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</si>
  <si>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</si>
  <si>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</si>
  <si>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</si>
  <si>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</si>
  <si>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</si>
  <si>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</si>
  <si>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</si>
  <si>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</si>
  <si>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</si>
  <si>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</si>
  <si>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</si>
  <si>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</si>
  <si>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</si>
  <si>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</si>
  <si>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</si>
  <si>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</si>
  <si>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</si>
  <si>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</si>
  <si>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</si>
  <si>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</si>
  <si>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</si>
  <si>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</si>
  <si>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</si>
  <si>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</si>
  <si>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</si>
  <si>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</si>
  <si>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</si>
  <si>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</si>
  <si>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</si>
  <si>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</si>
  <si>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</si>
  <si>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</si>
  <si>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</si>
  <si>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</si>
  <si>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</si>
  <si>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</si>
  <si>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</si>
  <si>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</si>
  <si>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</si>
  <si>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</si>
  <si>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</si>
  <si>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</si>
  <si>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</si>
  <si>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</si>
  <si>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</si>
  <si>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</si>
  <si>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</si>
  <si>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</si>
  <si>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</si>
  <si>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</si>
  <si>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</si>
  <si>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</si>
  <si>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</si>
  <si>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</si>
  <si>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</si>
  <si>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</si>
  <si>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</si>
  <si>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</si>
  <si>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</si>
  <si>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</si>
  <si>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</si>
  <si>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</si>
  <si>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</si>
  <si>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</si>
  <si>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</si>
  <si>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</si>
  <si>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</si>
  <si>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</si>
  <si>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</si>
  <si>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</si>
  <si>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</si>
  <si>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</si>
  <si>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</si>
  <si>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</si>
  <si>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</si>
  <si>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</si>
  <si>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</si>
  <si>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</si>
  <si>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</si>
  <si>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</si>
  <si>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</si>
  <si>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</si>
  <si>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</si>
  <si>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</si>
  <si>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</si>
  <si>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</si>
  <si>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</si>
  <si>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</si>
  <si>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</si>
  <si>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</si>
  <si>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</si>
  <si>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</si>
  <si>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</si>
  <si>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</si>
  <si>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</si>
  <si>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</si>
  <si>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</si>
  <si>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</si>
  <si>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</si>
  <si>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</si>
  <si>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</si>
  <si>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</si>
  <si>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</si>
  <si>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</si>
  <si>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</si>
  <si>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</si>
  <si>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</si>
  <si>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</si>
  <si>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</si>
  <si>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</si>
  <si>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</si>
  <si>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</si>
  <si>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</si>
  <si>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</si>
  <si>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</si>
  <si>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</si>
  <si>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</si>
  <si>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</si>
  <si>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</si>
  <si>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</si>
  <si>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</si>
  <si>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</si>
  <si>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</si>
  <si>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</si>
  <si>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</si>
  <si>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</si>
  <si>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</si>
  <si>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</si>
  <si>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</si>
  <si>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</si>
  <si>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</si>
  <si>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</si>
  <si>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</si>
  <si>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</si>
  <si>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</si>
  <si>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</si>
  <si>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</si>
  <si>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</si>
  <si>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</si>
  <si>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</si>
  <si>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</si>
  <si>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</si>
  <si>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</si>
  <si>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</si>
  <si>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</si>
  <si>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</si>
  <si>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</si>
  <si>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</si>
  <si>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</si>
  <si>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</si>
  <si>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</si>
  <si>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</si>
  <si>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</si>
  <si>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</si>
  <si>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</si>
  <si>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</si>
  <si>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</si>
  <si>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</si>
  <si>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</si>
  <si>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</si>
  <si>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</si>
  <si>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</si>
  <si>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</si>
  <si>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</si>
  <si>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</si>
  <si>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</si>
  <si>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</si>
  <si>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</si>
  <si>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</si>
  <si>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</si>
  <si>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</si>
  <si>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</si>
  <si>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</si>
  <si>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</si>
  <si>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</si>
  <si>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</si>
  <si>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</si>
  <si>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</si>
  <si>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</si>
  <si>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</si>
  <si>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</si>
  <si>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</si>
  <si>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</si>
  <si>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</si>
  <si>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</si>
  <si>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</si>
  <si>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</si>
  <si>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</si>
  <si>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</si>
  <si>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</si>
  <si>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</si>
  <si>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</si>
  <si>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</si>
  <si>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</si>
  <si>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</si>
  <si>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</si>
  <si>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</si>
  <si>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</si>
  <si>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</si>
  <si>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</si>
  <si>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</si>
  <si>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</si>
  <si>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</si>
  <si>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</si>
  <si>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</si>
  <si>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</si>
  <si>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</si>
  <si>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</si>
  <si>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</si>
  <si>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</si>
  <si>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</si>
  <si>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</si>
  <si>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</si>
  <si>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</si>
  <si>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</si>
  <si>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</si>
  <si>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</si>
  <si>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</si>
  <si>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</si>
  <si>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</si>
  <si>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</si>
  <si>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</si>
  <si>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</si>
  <si>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</si>
  <si>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</si>
  <si>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</si>
  <si>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</si>
  <si>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</si>
  <si>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</si>
  <si>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</si>
  <si>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</si>
  <si>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</si>
  <si>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</si>
  <si>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</si>
  <si>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</si>
  <si>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</si>
  <si>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</si>
  <si>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</si>
  <si>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</si>
  <si>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</si>
  <si>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</si>
  <si>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</si>
  <si>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</si>
  <si>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</si>
  <si>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</si>
  <si>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</si>
  <si>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</si>
  <si>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</si>
  <si>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</si>
  <si>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</si>
  <si>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</si>
  <si>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</si>
  <si>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</si>
  <si>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</si>
  <si>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</si>
  <si>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</si>
  <si>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</si>
  <si>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</si>
  <si>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</si>
  <si>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</si>
  <si>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</si>
  <si>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</si>
  <si>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</si>
  <si>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</si>
  <si>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</si>
  <si>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</si>
  <si>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</si>
  <si>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</si>
  <si>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</si>
  <si>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</si>
  <si>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</si>
  <si>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</si>
  <si>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</si>
  <si>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</si>
  <si>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</si>
  <si>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</si>
  <si>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</si>
  <si>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</si>
  <si>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</si>
  <si>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</si>
  <si>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</si>
  <si>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</si>
  <si>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</si>
  <si>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</si>
  <si>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</si>
  <si>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</si>
  <si>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</si>
  <si>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</si>
  <si>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</si>
  <si>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</si>
  <si>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</si>
  <si>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</si>
  <si>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</si>
  <si>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</si>
  <si>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</si>
  <si>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</si>
  <si>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</si>
  <si>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</si>
  <si>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</si>
  <si>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</si>
  <si>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</si>
  <si>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</si>
  <si>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</si>
  <si>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</si>
  <si>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</si>
  <si>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</si>
  <si>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</si>
  <si>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</si>
  <si>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</si>
  <si>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</si>
  <si>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</si>
  <si>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</si>
  <si>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</si>
  <si>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</si>
  <si>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</si>
  <si>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</si>
  <si>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</si>
  <si>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</si>
  <si>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</si>
  <si>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</si>
  <si>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</si>
  <si>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</si>
  <si>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</si>
  <si>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</si>
  <si>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</si>
  <si>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</si>
  <si>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</si>
  <si>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</si>
  <si>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</si>
  <si>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</si>
  <si>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</si>
  <si>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</si>
  <si>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</si>
  <si>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</si>
  <si>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</si>
  <si>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</si>
  <si>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</si>
  <si>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</si>
  <si>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</si>
  <si>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</si>
  <si>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</si>
  <si>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</si>
  <si>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</si>
  <si>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</si>
  <si>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</si>
  <si>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</si>
  <si>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</si>
  <si>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</si>
  <si>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</si>
  <si>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</si>
  <si>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</si>
  <si>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</si>
  <si>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</si>
  <si>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</si>
  <si>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</si>
  <si>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</si>
  <si>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</si>
  <si>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</si>
  <si>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</si>
  <si>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</si>
  <si>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</si>
  <si>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</si>
  <si>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</si>
  <si>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</si>
  <si>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</si>
  <si>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</si>
  <si>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</si>
  <si>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</si>
  <si>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</si>
  <si>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</si>
  <si>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</si>
  <si>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</si>
  <si>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</si>
  <si>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</si>
  <si>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</si>
  <si>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</si>
  <si>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</si>
  <si>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</si>
  <si>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</si>
  <si>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</si>
  <si>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</si>
  <si>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</si>
  <si>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</si>
  <si>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</si>
  <si>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</si>
  <si>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</si>
  <si>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</si>
  <si>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</si>
  <si>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</si>
  <si>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</si>
  <si>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</si>
  <si>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</si>
  <si>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</si>
  <si>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</si>
  <si>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</si>
  <si>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</si>
  <si>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</si>
  <si>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</si>
  <si>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</si>
  <si>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</si>
  <si>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</si>
  <si>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</si>
  <si>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</si>
  <si>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</si>
  <si>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</si>
  <si>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</si>
  <si>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</si>
  <si>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</si>
  <si>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</si>
  <si>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</si>
  <si>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</si>
  <si>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</si>
  <si>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</si>
  <si>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</si>
  <si>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</si>
  <si>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</si>
  <si>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</si>
  <si>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</si>
  <si>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</si>
  <si>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</si>
  <si>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</si>
  <si>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</si>
  <si>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</si>
  <si>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</si>
  <si>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</si>
  <si>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</si>
  <si>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</si>
  <si>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</si>
  <si>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</si>
  <si>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</si>
  <si>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</si>
  <si>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</si>
  <si>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</si>
  <si>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</si>
  <si>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</si>
  <si>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</si>
  <si>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</si>
  <si>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</si>
  <si>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</si>
  <si>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</si>
  <si>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</si>
  <si>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</si>
  <si>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</si>
  <si>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</si>
  <si>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</si>
  <si>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</si>
  <si>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</si>
  <si>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</si>
  <si>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</si>
  <si>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</si>
  <si>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</si>
  <si>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</si>
  <si>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</si>
  <si>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</si>
  <si>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</si>
  <si>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</si>
  <si>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</si>
  <si>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</si>
  <si>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</si>
  <si>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</si>
  <si>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</si>
  <si>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</si>
  <si>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</si>
  <si>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</si>
  <si>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</si>
  <si>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</si>
  <si>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</si>
  <si>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</si>
  <si>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</si>
  <si>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</si>
  <si>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</si>
  <si>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</si>
  <si>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</si>
  <si>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</si>
  <si>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</si>
  <si>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</si>
  <si>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</si>
  <si>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</si>
  <si>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</si>
  <si>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</si>
  <si>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</si>
  <si>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</si>
  <si>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</si>
  <si>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</si>
  <si>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</si>
  <si>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</si>
  <si>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</si>
  <si>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</si>
  <si>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</si>
  <si>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</si>
  <si>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</si>
  <si>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</si>
  <si>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</si>
  <si>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</si>
  <si>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</si>
  <si>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</si>
  <si>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</si>
  <si>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</si>
  <si>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</si>
  <si>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</si>
  <si>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</si>
  <si>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</si>
  <si>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</si>
  <si>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</si>
  <si>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</si>
  <si>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</si>
  <si>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</si>
  <si>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</si>
  <si>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</si>
  <si>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</si>
  <si>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</si>
  <si>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</si>
  <si>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</si>
  <si>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</si>
  <si>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</si>
  <si>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</si>
  <si>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</si>
  <si>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</si>
  <si>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</si>
  <si>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</si>
  <si>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</si>
  <si>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</si>
  <si>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</si>
  <si>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</si>
  <si>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</si>
  <si>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</si>
  <si>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</si>
  <si>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</si>
  <si>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</si>
  <si>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</si>
  <si>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</si>
  <si>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</si>
  <si>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</si>
  <si>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</si>
  <si>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</si>
  <si>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</si>
  <si>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</si>
  <si>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</si>
  <si>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</si>
  <si>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</si>
  <si>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</si>
  <si>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</si>
  <si>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</si>
  <si>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</si>
  <si>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</si>
  <si>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</si>
  <si>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</si>
  <si>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</si>
  <si>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</si>
  <si>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</si>
  <si>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</si>
  <si>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</si>
  <si>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</si>
  <si>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</si>
  <si>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</si>
  <si>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</si>
  <si>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</si>
  <si>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</si>
  <si>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</si>
  <si>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</si>
  <si>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</si>
  <si>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</si>
  <si>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</si>
  <si>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</si>
  <si>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</si>
  <si>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</si>
  <si>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</si>
  <si>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</si>
  <si>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</si>
  <si>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</si>
  <si>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</si>
  <si>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</si>
  <si>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</si>
  <si>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</si>
  <si>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</si>
  <si>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</si>
  <si>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</si>
  <si>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</si>
  <si>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</si>
  <si>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</si>
  <si>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</si>
  <si>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</si>
  <si>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</si>
  <si>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</si>
  <si>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</si>
  <si>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</si>
  <si>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</si>
  <si>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</si>
  <si>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</si>
  <si>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</si>
  <si>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</si>
  <si>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</si>
  <si>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</si>
  <si>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</si>
  <si>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</si>
  <si>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</si>
  <si>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</si>
  <si>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</si>
  <si>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</si>
  <si>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</si>
  <si>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</si>
  <si>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</si>
  <si>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</si>
  <si>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</si>
  <si>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</si>
  <si>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</si>
  <si>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</si>
  <si>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</si>
  <si>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</si>
  <si>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</si>
  <si>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</si>
  <si>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</si>
  <si>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</si>
  <si>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</si>
  <si>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</si>
  <si>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</si>
  <si>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</si>
  <si>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</si>
  <si>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</si>
  <si>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</si>
  <si>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</si>
  <si>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</si>
  <si>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</si>
  <si>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</si>
  <si>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</si>
  <si>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</si>
  <si>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</si>
  <si>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</si>
  <si>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</si>
  <si>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</si>
  <si>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</si>
  <si>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</si>
  <si>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</si>
  <si>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</si>
  <si>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</si>
  <si>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</si>
  <si>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</si>
  <si>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</si>
  <si>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</si>
  <si>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</si>
  <si>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</si>
  <si>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</si>
  <si>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</si>
  <si>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</si>
  <si>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</si>
  <si>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</si>
  <si>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</si>
  <si>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</si>
  <si>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</si>
  <si>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</si>
  <si>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</si>
  <si>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</si>
  <si>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</si>
  <si>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</si>
  <si>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</si>
  <si>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</si>
  <si>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</si>
  <si>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</si>
  <si>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</si>
  <si>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</si>
  <si>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</si>
  <si>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</si>
  <si>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</si>
  <si>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</si>
  <si>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</si>
  <si>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</si>
  <si>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</si>
  <si>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</si>
  <si>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</si>
  <si>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</si>
  <si>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</si>
  <si>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</si>
  <si>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</si>
  <si>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</si>
  <si>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</si>
  <si>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</si>
  <si>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</si>
  <si>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</si>
  <si>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</si>
  <si>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</si>
  <si>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</si>
  <si>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</si>
  <si>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</si>
  <si>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</si>
  <si>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</si>
  <si>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</si>
  <si>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</si>
  <si>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</si>
  <si>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</si>
  <si>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</si>
  <si>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</si>
  <si>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</si>
  <si>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</si>
  <si>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</si>
  <si>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</si>
  <si>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</si>
  <si>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</si>
  <si>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</si>
  <si>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</si>
  <si>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</si>
  <si>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</si>
  <si>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</si>
  <si>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</si>
  <si>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</si>
  <si>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</si>
  <si>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</si>
  <si>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</si>
  <si>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</si>
  <si>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</si>
  <si>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</si>
  <si>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</si>
  <si>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</si>
  <si>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</si>
  <si>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</si>
  <si>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</si>
  <si>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</si>
  <si>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</si>
  <si>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</si>
  <si>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</si>
  <si>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</si>
  <si>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</si>
  <si>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</si>
  <si>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</si>
  <si>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</si>
  <si>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</si>
  <si>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</si>
  <si>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</si>
  <si>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</si>
  <si>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</si>
  <si>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</si>
  <si>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</si>
  <si>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</si>
  <si>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</si>
  <si>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</si>
  <si>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</si>
  <si>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</si>
  <si>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</si>
  <si>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</si>
  <si>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</si>
  <si>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</si>
  <si>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</si>
  <si>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</si>
  <si>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</si>
  <si>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</si>
  <si>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</si>
  <si>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</si>
  <si>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</si>
  <si>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</si>
  <si>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</si>
  <si>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</si>
  <si>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</si>
  <si>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</si>
  <si>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</si>
  <si>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</si>
  <si>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</si>
  <si>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</si>
  <si>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</si>
  <si>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</si>
  <si>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</si>
  <si>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</si>
  <si>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</si>
  <si>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</si>
  <si>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</si>
  <si>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</si>
  <si>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</si>
  <si>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</si>
  <si>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</si>
  <si>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</si>
  <si>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</si>
  <si>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</si>
  <si>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</si>
  <si>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</si>
  <si>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</si>
  <si>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</si>
  <si>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</si>
  <si>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</si>
  <si>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</si>
  <si>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</si>
  <si>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</si>
  <si>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</si>
  <si>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</si>
  <si>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</si>
  <si>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</si>
  <si>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</si>
  <si>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</si>
  <si>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</si>
  <si>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</si>
  <si>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</si>
  <si>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</si>
  <si>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</si>
  <si>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</si>
  <si>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</si>
  <si>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</si>
  <si>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</si>
  <si>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</si>
  <si>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</si>
  <si>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</si>
  <si>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</si>
  <si>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</si>
  <si>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</si>
  <si>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</si>
  <si>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</si>
  <si>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</si>
  <si>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</si>
  <si>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</si>
  <si>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</si>
  <si>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</si>
  <si>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</si>
  <si>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</si>
  <si>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</si>
  <si>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</si>
  <si>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</si>
  <si>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</si>
  <si>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</si>
  <si>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</si>
  <si>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</si>
  <si>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</si>
  <si>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</si>
  <si>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</si>
  <si>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</si>
  <si>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</si>
  <si>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</si>
  <si>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</si>
  <si>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</si>
  <si>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</si>
  <si>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</si>
  <si>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</si>
  <si>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</si>
  <si>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</si>
  <si>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</si>
  <si>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</si>
  <si>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</si>
  <si>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</si>
  <si>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</si>
  <si>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</si>
  <si>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</si>
  <si>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</si>
  <si>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</si>
  <si>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</si>
  <si>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</si>
  <si>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</si>
  <si>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</si>
  <si>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</si>
  <si>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</si>
  <si>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</si>
  <si>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</si>
  <si>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</si>
  <si>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</si>
  <si>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</si>
  <si>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</si>
  <si>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</si>
  <si>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</si>
  <si>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</si>
  <si>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</si>
  <si>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</si>
  <si>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</si>
  <si>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</si>
  <si>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</si>
  <si>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</si>
  <si>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</si>
  <si>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</si>
  <si>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</si>
  <si>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</si>
  <si>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</si>
  <si>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</si>
  <si>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</si>
  <si>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</si>
  <si>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</si>
  <si>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</si>
  <si>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</si>
  <si>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</si>
  <si>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</si>
  <si>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</si>
  <si>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</si>
  <si>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</si>
  <si>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</si>
  <si>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</si>
  <si>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</si>
  <si>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</si>
  <si>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</si>
  <si>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</si>
  <si>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</si>
  <si>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</si>
  <si>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</si>
  <si>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</si>
  <si>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</si>
  <si>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</si>
  <si>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</si>
  <si>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</si>
  <si>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</si>
  <si>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</si>
  <si>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</si>
  <si>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</si>
  <si>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</si>
  <si>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</si>
  <si>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</si>
  <si>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</si>
  <si>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</si>
  <si>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</si>
  <si>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</si>
  <si>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</si>
  <si>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</si>
  <si>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</si>
  <si>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</si>
  <si>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</si>
  <si>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</si>
  <si>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</si>
  <si>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</si>
  <si>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</si>
  <si>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</si>
  <si>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</si>
  <si>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</si>
  <si>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</si>
  <si>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</si>
  <si>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</si>
  <si>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</si>
  <si>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</si>
  <si>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</si>
  <si>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</si>
  <si>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</si>
  <si>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</si>
  <si>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</si>
  <si>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</si>
  <si>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</si>
  <si>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</si>
  <si>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</si>
  <si>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</si>
  <si>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</si>
  <si>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</si>
  <si>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</si>
  <si>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</si>
  <si>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</si>
  <si>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</si>
  <si>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</si>
  <si>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</si>
  <si>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</si>
  <si>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</si>
  <si>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</si>
  <si>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</si>
  <si>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</si>
  <si>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</si>
  <si>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</si>
  <si>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</si>
  <si>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</si>
  <si>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</si>
  <si>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</si>
  <si>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</si>
  <si>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</si>
  <si>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</si>
  <si>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</si>
  <si>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</si>
  <si>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</si>
  <si>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</si>
  <si>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</si>
  <si>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</si>
  <si>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</si>
  <si>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</si>
  <si>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</si>
  <si>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</si>
  <si>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</si>
  <si>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</si>
  <si>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</si>
  <si>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</si>
  <si>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</si>
  <si>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</si>
  <si>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</si>
  <si>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</si>
  <si>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</si>
  <si>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</si>
  <si>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</si>
  <si>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</si>
  <si>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</si>
  <si>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</si>
  <si>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</si>
  <si>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</si>
  <si>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</si>
  <si>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</si>
  <si>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</si>
  <si>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</si>
  <si>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</si>
  <si>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</si>
  <si>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</si>
  <si>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</si>
  <si>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</si>
  <si>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</si>
  <si>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</si>
  <si>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</si>
  <si>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</si>
  <si>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</si>
  <si>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</si>
  <si>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</si>
  <si>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</si>
  <si>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</si>
  <si>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</si>
  <si>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</si>
  <si>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</si>
  <si>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</si>
  <si>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Isabellenhütte Heusler GmbH &amp; Co. KG</t>
  </si>
  <si>
    <t>Valid for All Products from Isabellenhütte</t>
  </si>
  <si>
    <t>18401</t>
  </si>
  <si>
    <t>Isabellenhütte Worldwide</t>
  </si>
  <si>
    <t>Eibacher Weg 3-5, 35683 Dillenburg</t>
  </si>
  <si>
    <t>Frank Schunder</t>
  </si>
  <si>
    <t>frank.schunder@isabellenhuette.com</t>
  </si>
  <si>
    <t>+49 2771/934-8205</t>
  </si>
  <si>
    <t>Hermann-Josef Schmidt</t>
  </si>
  <si>
    <t>Doctor</t>
  </si>
  <si>
    <t>hermann-josef.schmidt@isabellenhuette.com</t>
  </si>
  <si>
    <t>+49 2771/934-204</t>
  </si>
  <si>
    <t>Only in Precision Alloys Isotan CO37 and ISA-Braze 980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</si>
</sst>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8" fillId="45" borderId="56" xfId="829" applyNumberFormat="1" applyFill="1" applyBorder="1" applyAlignment="1" applyProtection="1">
      <alignment horizontal="center"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frank.schunder@isabellenhuette.com" TargetMode="External"/><Relationship Id="rId1" Type="http://schemas.openxmlformats.org/officeDocument/2006/relationships/hyperlink" Target="mailto:hermann-josef.schmidt@isabellenhuett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7896466-0616-49A3-9805-D81B2B0095ED}"/>
    </customSheetView>
    <customSheetView guid="{4BDF1A28-30D5-449D-B20E-D6C97EF9FAE1}" showAutoFilter="1">
      <selection activeCell="C1" sqref="C1:D65536"/>
      <pageMargins left="0" right="0" top="0" bottom="0" header="0" footer="0"/>
      <pageSetup orientation="portrait"/>
      <autoFilter ref="B1:C1" xr:uid="{F4AAEC3A-52C7-4D29-BF87-EAFBDD742A2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20" zoomScaleNormal="100" workbookViewId="0">
      <selection activeCell="G32" sqref="G32:J32"/>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19203</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19204</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19205</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19206</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19207</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6" t="s">
        <v>19208</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19209</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19210</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19211</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6" t="s">
        <v>19212</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19213</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45433</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t="s">
        <v>19214</v>
      </c>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t="s">
        <v>19214</v>
      </c>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26</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v>1</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22</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22</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22</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8CCDA8EB-C402-45ED-A7D1-D75B9771BD35}"/>
    <hyperlink ref="D16" r:id="rId2" xr:uid="{87D3FC50-046A-47F0-A0E9-F2F209A3B11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11" sqref="C11"/>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
        <v>43</v>
      </c>
      <c r="C5" s="153" t="s">
        <v>76</v>
      </c>
      <c r="D5" s="150"/>
      <c r="E5" s="150" t="s">
        <v>77</v>
      </c>
      <c r="F5" s="150" t="s">
        <v>78</v>
      </c>
      <c r="G5" s="150" t="s">
        <v>12</v>
      </c>
      <c r="H5" s="208">
        <v>0</v>
      </c>
      <c r="I5" s="209" t="s">
        <v>79</v>
      </c>
      <c r="J5" s="209" t="s">
        <v>7841</v>
      </c>
      <c r="K5" s="151"/>
      <c r="L5" s="151"/>
      <c r="M5" s="151"/>
      <c r="N5" s="151"/>
      <c r="O5" s="151"/>
      <c r="P5" s="211" t="s">
        <v>26</v>
      </c>
      <c r="Q5" s="152"/>
      <c r="R5" s="150" t="str">
        <f ca="1">IF(ISERROR($V5),"",OFFSET('Smelter Look-up'!$C$4,$V5-4,0)&amp;"")</f>
        <v>Compagnie de Tifnout Tiranimine</v>
      </c>
      <c r="S5" s="156" t="str">
        <f t="shared" ref="S5:S63" ca="1" si="0">IF(B5="","",IF(ISERROR(MATCH($E5,CL,0)),"Unknown",INDIRECT("'C'!$A$"&amp;MATCH($E5,CL,0)+1)))</f>
        <v>MA</v>
      </c>
      <c r="T5" s="156" t="str">
        <f ca="1">IF(B5="","",IF(ISERROR(MATCH($J5,SorP!$B$1:$B$6226,0)),"",INDIRECT("'SorP'!$A$"&amp;MATCH($S5&amp;$J5,SorP!C:C,0))))</f>
        <v>MA-07</v>
      </c>
      <c r="U5" s="169"/>
      <c r="V5" s="170">
        <f>IF(C5="",NA(),MATCH($B5&amp;$C5,'Smelter Look-up'!$J:$J,0))</f>
        <v>11</v>
      </c>
      <c r="X5" s="171">
        <f t="shared" ref="X5:X62" si="1">IF(AND(C5="Smelter not listed",OR(LEN(D5)=0,LEN(E5)=0)),1,0)</f>
        <v>0</v>
      </c>
      <c r="AB5" s="171" t="str">
        <f t="shared" ref="AB5:AB62" si="2">B5&amp;C5</f>
        <v>CobaltCompagnie de Tifnout Tiranimine</v>
      </c>
    </row>
    <row r="6" spans="1:34" s="171" customFormat="1" ht="20.25">
      <c r="A6" s="200"/>
      <c r="B6" s="150" t="s">
        <v>43</v>
      </c>
      <c r="C6" s="153" t="s">
        <v>168</v>
      </c>
      <c r="D6" s="150"/>
      <c r="E6" s="150" t="s">
        <v>71</v>
      </c>
      <c r="F6" s="150" t="s">
        <v>118</v>
      </c>
      <c r="G6" s="150" t="s">
        <v>12</v>
      </c>
      <c r="H6" s="208">
        <v>0</v>
      </c>
      <c r="I6" s="209" t="s">
        <v>119</v>
      </c>
      <c r="J6" s="209" t="s">
        <v>120</v>
      </c>
      <c r="K6" s="151"/>
      <c r="L6" s="151"/>
      <c r="M6" s="151"/>
      <c r="N6" s="151"/>
      <c r="O6" s="151"/>
      <c r="P6" s="211" t="s">
        <v>26</v>
      </c>
      <c r="Q6" s="152"/>
      <c r="R6" s="150" t="str">
        <f ca="1">IF(ISERROR($V6),"",OFFSET('Smelter Look-up'!$C$4,$V6-4,0)&amp;"")</f>
        <v>Gem (Jiangsu) Cobalt Industry Co., Ltd.</v>
      </c>
      <c r="S6" s="156" t="str">
        <f t="shared" ca="1" si="0"/>
        <v>CN</v>
      </c>
      <c r="T6" s="156" t="str">
        <f ca="1">IF(B6="","",IF(ISERROR(MATCH($J6,SorP!$B$1:$B$6226,0)),"",INDIRECT("'SorP'!$A$"&amp;MATCH($S6&amp;$J6,SorP!C:C,0))))</f>
        <v>CN-JS</v>
      </c>
      <c r="U6" s="169"/>
      <c r="V6" s="170">
        <f>IF(C6="",NA(),MATCH($B6&amp;$C6,'Smelter Look-up'!$J:$J,0))</f>
        <v>56</v>
      </c>
      <c r="X6" s="171">
        <f t="shared" si="1"/>
        <v>0</v>
      </c>
      <c r="AB6" s="171" t="str">
        <f t="shared" si="2"/>
        <v>CobaltJiangsu KLK Cobalt Nickel Metal Co., Ltd.</v>
      </c>
    </row>
    <row r="7" spans="1:34" s="171" customFormat="1" ht="25.5">
      <c r="A7" s="200"/>
      <c r="B7" s="150" t="s">
        <v>43</v>
      </c>
      <c r="C7" s="153" t="s">
        <v>190</v>
      </c>
      <c r="D7" s="150"/>
      <c r="E7" s="150" t="s">
        <v>71</v>
      </c>
      <c r="F7" s="150" t="s">
        <v>191</v>
      </c>
      <c r="G7" s="150" t="s">
        <v>12</v>
      </c>
      <c r="H7" s="208">
        <v>0</v>
      </c>
      <c r="I7" s="209" t="s">
        <v>192</v>
      </c>
      <c r="J7" s="209" t="s">
        <v>193</v>
      </c>
      <c r="K7" s="151"/>
      <c r="L7" s="151"/>
      <c r="M7" s="151"/>
      <c r="N7" s="151"/>
      <c r="O7" s="151"/>
      <c r="P7" s="211" t="s">
        <v>26</v>
      </c>
      <c r="Q7" s="152"/>
      <c r="R7" s="150" t="str">
        <f ca="1">IF(ISERROR($V7),"",OFFSET('Smelter Look-up'!$C$4,$V7-4,0)&amp;"")</f>
        <v>Lanzhou Jinchuan Advanced Materials Technology Co., Ltd.</v>
      </c>
      <c r="S7" s="156" t="str">
        <f t="shared" ca="1" si="0"/>
        <v>CN</v>
      </c>
      <c r="T7" s="156" t="str">
        <f ca="1">IF(B7="","",IF(ISERROR(MATCH($J7,SorP!$B$1:$B$6226,0)),"",INDIRECT("'SorP'!$A$"&amp;MATCH($S7&amp;$J7,SorP!C:C,0))))</f>
        <v>CN-GS</v>
      </c>
      <c r="U7" s="169"/>
      <c r="V7" s="170">
        <f>IF(C7="",NA(),MATCH($B7&amp;$C7,'Smelter Look-up'!$J:$J,0))</f>
        <v>74</v>
      </c>
      <c r="X7" s="171">
        <f t="shared" si="1"/>
        <v>0</v>
      </c>
      <c r="AB7" s="171" t="str">
        <f t="shared" si="2"/>
        <v>CobaltLanzhou Jinchuan Advanced Materials Technology Co., Ltd.</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51"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Isabellenhütte Heusler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Valid for All Products from Isabellenhütte</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Frank Schunder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frank.schunder@isabellenhuette.com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2771/934-8205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Hermann-Josef Schmidt</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hermann-josef.schmidt@isabellenhuette.com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2771/934-204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45433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3" sqref="C13"/>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1.5">
      <c r="A6" s="119"/>
      <c r="B6" s="111" t="s">
        <v>19214</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6F5B4CDB-570A-4A45-801C-3C1D2EEE6C5D}"/>
    </customSheetView>
    <customSheetView guid="{4BDF1A28-30D5-449D-B20E-D6C97EF9FAE1}" showAutoFilter="1">
      <selection activeCell="C174" sqref="C174"/>
      <pageMargins left="0" right="0" top="0" bottom="0" header="0" footer="0"/>
      <pageSetup paperSize="9" orientation="portrait"/>
      <autoFilter ref="B1:N1" xr:uid="{C7FF90DE-CE0C-423D-B2CC-C54315522C5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38d5c981-c2ad-4c84-a0bb-292ae8be9159}" enabled="1" method="Standard" siteId="{bf01f695-8104-4c37-8298-89ef54d09e40}"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Schunder, Frank</cp:lastModifiedBy>
  <cp:revision/>
  <dcterms:created xsi:type="dcterms:W3CDTF">2010-06-21T21:00:23Z</dcterms:created>
  <dcterms:modified xsi:type="dcterms:W3CDTF">2024-05-21T07:16:39Z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